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éphane BOURGE\Documents\LPC\LPC2-2016\"/>
    </mc:Choice>
  </mc:AlternateContent>
  <bookViews>
    <workbookView xWindow="0" yWindow="0" windowWidth="19200" windowHeight="7935" tabRatio="833"/>
  </bookViews>
  <sheets>
    <sheet name="Extraction" sheetId="1" r:id="rId1"/>
    <sheet name="Liste" sheetId="2" r:id="rId2"/>
    <sheet name="Comp1" sheetId="3" r:id="rId3"/>
    <sheet name="Comp2" sheetId="4" r:id="rId4"/>
    <sheet name="Comp3" sheetId="5" r:id="rId5"/>
    <sheet name="C4" sheetId="6" r:id="rId6"/>
    <sheet name="C5" sheetId="7" r:id="rId7"/>
    <sheet name="C6" sheetId="8" r:id="rId8"/>
    <sheet name="C7" sheetId="9" r:id="rId9"/>
    <sheet name="Attest." sheetId="23" r:id="rId10"/>
    <sheet name="C8-2" sheetId="24" r:id="rId11"/>
    <sheet name="Bilan" sheetId="14" r:id="rId12"/>
    <sheet name="Parcours" sheetId="25" r:id="rId13"/>
    <sheet name="PPRE-Pass" sheetId="21" r:id="rId14"/>
    <sheet name="GB" sheetId="11" r:id="rId15"/>
    <sheet name="Attestation" sheetId="15" r:id="rId16"/>
    <sheet name="PPRE" sheetId="22" state="hidden" r:id="rId17"/>
    <sheet name="Synthèse" sheetId="19" r:id="rId18"/>
    <sheet name="Feuil2" sheetId="27" state="hidden" r:id="rId19"/>
    <sheet name="Compétences" sheetId="16" state="hidden" r:id="rId20"/>
    <sheet name="Feuil1" sheetId="26" state="hidden" r:id="rId21"/>
  </sheets>
  <definedNames>
    <definedName name="_xlnm._FilterDatabase" localSheetId="0" hidden="1">Extraction!$A$1:$T$20</definedName>
    <definedName name="_xlnm._FilterDatabase" localSheetId="1" hidden="1">Liste!$A$14:$M$105</definedName>
    <definedName name="_xlnm._FilterDatabase" localSheetId="13" hidden="1">'PPRE-Pass'!$A$1:$B$28</definedName>
    <definedName name="_xlnm._FilterDatabase" localSheetId="17" hidden="1">Synthèse!$C$2:$AT$86</definedName>
    <definedName name="A" localSheetId="12">Parcours!#REF!</definedName>
    <definedName name="A">Bilan!$A$1</definedName>
    <definedName name="D" localSheetId="9">#REF!</definedName>
    <definedName name="D" localSheetId="12">#REF!</definedName>
    <definedName name="D">#REF!</definedName>
    <definedName name="E">Attestation!$D$5</definedName>
    <definedName name="liste">Attestation!$V$5:$V$87</definedName>
    <definedName name="ON">PPRE!$N$2:$N$3</definedName>
    <definedName name="palier">Attestation!$T$5:$T$87</definedName>
    <definedName name="x" localSheetId="12">Parcours!#REF!</definedName>
    <definedName name="x">Bilan!$B$1</definedName>
    <definedName name="Z_290D983C_61CA_46F9_BA33_62726F92F25E_.wvu.Cols" localSheetId="9" hidden="1">Attest.!$A:$A</definedName>
    <definedName name="Z_290D983C_61CA_46F9_BA33_62726F92F25E_.wvu.Cols" localSheetId="11" hidden="1">Bilan!$B:$B,Bilan!$G:$H</definedName>
    <definedName name="Z_290D983C_61CA_46F9_BA33_62726F92F25E_.wvu.Cols" localSheetId="5" hidden="1">'C4'!$A:$A</definedName>
    <definedName name="Z_290D983C_61CA_46F9_BA33_62726F92F25E_.wvu.Cols" localSheetId="6" hidden="1">'C5'!$A:$A</definedName>
    <definedName name="Z_290D983C_61CA_46F9_BA33_62726F92F25E_.wvu.Cols" localSheetId="7" hidden="1">'C6'!$A:$A</definedName>
    <definedName name="Z_290D983C_61CA_46F9_BA33_62726F92F25E_.wvu.Cols" localSheetId="8" hidden="1">'C7'!$A:$A</definedName>
    <definedName name="Z_290D983C_61CA_46F9_BA33_62726F92F25E_.wvu.Cols" localSheetId="2" hidden="1">Comp1!$A:$A</definedName>
    <definedName name="Z_290D983C_61CA_46F9_BA33_62726F92F25E_.wvu.Cols" localSheetId="3" hidden="1">Comp2!$A:$A</definedName>
    <definedName name="Z_290D983C_61CA_46F9_BA33_62726F92F25E_.wvu.Cols" localSheetId="4" hidden="1">Comp3!$A:$A</definedName>
    <definedName name="Z_290D983C_61CA_46F9_BA33_62726F92F25E_.wvu.Cols" localSheetId="14" hidden="1">GB!$A:$A</definedName>
    <definedName name="Z_290D983C_61CA_46F9_BA33_62726F92F25E_.wvu.Cols" localSheetId="12" hidden="1">Parcours!#REF!,Parcours!$E:$F</definedName>
    <definedName name="Z_290D983C_61CA_46F9_BA33_62726F92F25E_.wvu.Cols" localSheetId="13" hidden="1">'PPRE-Pass'!#REF!</definedName>
    <definedName name="Z_290D983C_61CA_46F9_BA33_62726F92F25E_.wvu.PrintArea" localSheetId="15" hidden="1">Attestation!$A$1:$G$30</definedName>
    <definedName name="Z_290D983C_61CA_46F9_BA33_62726F92F25E_.wvu.Rows" localSheetId="9" hidden="1">Attest.!#REF!</definedName>
    <definedName name="Z_290D983C_61CA_46F9_BA33_62726F92F25E_.wvu.Rows" localSheetId="5" hidden="1">'C4'!$16:$16</definedName>
    <definedName name="Z_290D983C_61CA_46F9_BA33_62726F92F25E_.wvu.Rows" localSheetId="7" hidden="1">'C6'!$10:$15</definedName>
    <definedName name="Z_290D983C_61CA_46F9_BA33_62726F92F25E_.wvu.Rows" localSheetId="8" hidden="1">'C7'!$14:$21</definedName>
    <definedName name="_xlnm.Print_Area" localSheetId="15">Attestation!$A$1:$G$30</definedName>
    <definedName name="_xlnm.Print_Area" localSheetId="11">Bilan!$A$1:$C$55</definedName>
    <definedName name="_xlnm.Print_Area" localSheetId="12">Parcours!$A$1:$B$26</definedName>
    <definedName name="_xlnm.Print_Area" localSheetId="16">PPRE!$A$1:$K$92</definedName>
    <definedName name="_xlnm.Print_Area" localSheetId="13">'PPRE-Pass'!$A$1:$H$40</definedName>
    <definedName name="_xlnm.Print_Area" localSheetId="17">Synthèse!$A$1:$AT$44</definedName>
  </definedNames>
  <calcPr calcId="152511" iterateDelta="1E-4"/>
  <customWorkbookViews>
    <customWorkbookView name="TUIC - Affichage personnalisé" guid="{290D983C-61CA-46F9-BA33-62726F92F25E}" mergeInterval="0" personalView="1" maximized="1" windowWidth="1276" windowHeight="500" activeSheetId="3" showComments="commIndAndComment"/>
  </customWorkbookViews>
</workbook>
</file>

<file path=xl/calcChain.xml><?xml version="1.0" encoding="utf-8"?>
<calcChain xmlns="http://schemas.openxmlformats.org/spreadsheetml/2006/main">
  <c r="C23" i="2" l="1"/>
  <c r="D105" i="2"/>
  <c r="B23" i="2"/>
  <c r="T34" i="2" l="1"/>
  <c r="T47" i="2" l="1"/>
  <c r="T42" i="2"/>
  <c r="T41" i="2"/>
  <c r="B24" i="2"/>
  <c r="D4" i="24" s="1"/>
  <c r="C24" i="2"/>
  <c r="D24" i="2"/>
  <c r="E24" i="2"/>
  <c r="B25" i="2"/>
  <c r="C5" i="24" s="1"/>
  <c r="G5" i="24" s="1"/>
  <c r="C25" i="2"/>
  <c r="D25" i="2"/>
  <c r="E25" i="2"/>
  <c r="B26" i="2"/>
  <c r="E6" i="24" s="1"/>
  <c r="C26" i="2"/>
  <c r="D26" i="2"/>
  <c r="E26" i="2"/>
  <c r="B27" i="2"/>
  <c r="B8" i="19" s="1"/>
  <c r="C27" i="2"/>
  <c r="D27" i="2"/>
  <c r="E27" i="2"/>
  <c r="B28" i="2"/>
  <c r="H1" i="7" s="1"/>
  <c r="C28" i="2"/>
  <c r="D28" i="2"/>
  <c r="E28" i="2"/>
  <c r="B29" i="2"/>
  <c r="I1" i="23" s="1"/>
  <c r="C29" i="2"/>
  <c r="D29" i="2"/>
  <c r="E29" i="2"/>
  <c r="B30" i="2"/>
  <c r="J1" i="7" s="1"/>
  <c r="C30" i="2"/>
  <c r="D30" i="2"/>
  <c r="E30" i="2"/>
  <c r="B31" i="2"/>
  <c r="K31" i="2" s="1"/>
  <c r="C31" i="2"/>
  <c r="D31" i="2"/>
  <c r="E31" i="2"/>
  <c r="B32" i="2"/>
  <c r="F10" i="25" s="1"/>
  <c r="C32" i="2"/>
  <c r="D32" i="2"/>
  <c r="E32" i="2"/>
  <c r="B33" i="2"/>
  <c r="E14" i="19" s="1"/>
  <c r="C33" i="2"/>
  <c r="D33" i="2"/>
  <c r="E33" i="2"/>
  <c r="B34" i="2"/>
  <c r="E14" i="24" s="1"/>
  <c r="C34" i="2"/>
  <c r="D34" i="2"/>
  <c r="E34" i="2"/>
  <c r="B35" i="2"/>
  <c r="O1" i="9" s="1"/>
  <c r="C35" i="2"/>
  <c r="D35" i="2"/>
  <c r="E35" i="2"/>
  <c r="B36" i="2"/>
  <c r="E17" i="19" s="1"/>
  <c r="C36" i="2"/>
  <c r="D36" i="2"/>
  <c r="E36" i="2"/>
  <c r="B37" i="2"/>
  <c r="J37" i="2" s="1"/>
  <c r="C37" i="2"/>
  <c r="D37" i="2"/>
  <c r="E37" i="2"/>
  <c r="B38" i="2"/>
  <c r="R1" i="11" s="1"/>
  <c r="C38" i="2"/>
  <c r="D38" i="2"/>
  <c r="E38" i="2"/>
  <c r="B39" i="2"/>
  <c r="S1" i="3" s="1"/>
  <c r="C39" i="2"/>
  <c r="D39" i="2"/>
  <c r="E39" i="2"/>
  <c r="B40" i="2"/>
  <c r="B20" i="24" s="1"/>
  <c r="C40" i="2"/>
  <c r="D40" i="2"/>
  <c r="E40" i="2"/>
  <c r="B41" i="2"/>
  <c r="U1" i="4" s="1"/>
  <c r="C41" i="2"/>
  <c r="D41" i="2"/>
  <c r="E41" i="2"/>
  <c r="B42" i="2"/>
  <c r="V1" i="5" s="1"/>
  <c r="C42" i="2"/>
  <c r="D42" i="2"/>
  <c r="E42" i="2"/>
  <c r="B43" i="2"/>
  <c r="J43" i="2" s="1"/>
  <c r="C43" i="2"/>
  <c r="D43" i="2"/>
  <c r="E43" i="2"/>
  <c r="B44" i="2"/>
  <c r="C44" i="2"/>
  <c r="D44" i="2"/>
  <c r="E44" i="2"/>
  <c r="B45" i="2"/>
  <c r="A26" i="19" s="1"/>
  <c r="F26" i="19" s="1"/>
  <c r="C45" i="2"/>
  <c r="D45" i="2"/>
  <c r="E45" i="2"/>
  <c r="B46" i="2"/>
  <c r="C46" i="2"/>
  <c r="D46" i="2"/>
  <c r="E46" i="2"/>
  <c r="B47" i="2"/>
  <c r="A28" i="19" s="1"/>
  <c r="F28" i="19" s="1"/>
  <c r="C47" i="2"/>
  <c r="D47" i="2"/>
  <c r="E47" i="2"/>
  <c r="B48" i="2"/>
  <c r="C48" i="2"/>
  <c r="D48" i="2"/>
  <c r="E48" i="2"/>
  <c r="B49" i="2"/>
  <c r="E29" i="24" s="1"/>
  <c r="C49" i="2"/>
  <c r="D49" i="2"/>
  <c r="E49" i="2"/>
  <c r="B50" i="2"/>
  <c r="C50" i="2"/>
  <c r="D50" i="2"/>
  <c r="E50" i="2"/>
  <c r="B51" i="2"/>
  <c r="C32" i="19" s="1"/>
  <c r="K32" i="19" s="1"/>
  <c r="C51" i="2"/>
  <c r="D51" i="2"/>
  <c r="E51" i="2"/>
  <c r="B52" i="2"/>
  <c r="D33" i="19" s="1"/>
  <c r="C52" i="2"/>
  <c r="D52" i="2"/>
  <c r="E52" i="2"/>
  <c r="B53" i="2"/>
  <c r="A53" i="2" s="1"/>
  <c r="C53" i="2"/>
  <c r="D53" i="2"/>
  <c r="E53" i="2"/>
  <c r="B54" i="2"/>
  <c r="E34" i="24" s="1"/>
  <c r="C54" i="2"/>
  <c r="D54" i="2"/>
  <c r="E54" i="2"/>
  <c r="B55" i="2"/>
  <c r="C55" i="2"/>
  <c r="D55" i="2"/>
  <c r="E55" i="2"/>
  <c r="B56" i="2"/>
  <c r="A36" i="24" s="1"/>
  <c r="C56" i="2"/>
  <c r="D56" i="2"/>
  <c r="E56" i="2"/>
  <c r="B57" i="2"/>
  <c r="C57" i="2"/>
  <c r="D57" i="2"/>
  <c r="E57" i="2"/>
  <c r="B58" i="2"/>
  <c r="C39" i="19" s="1"/>
  <c r="C58" i="2"/>
  <c r="D58" i="2"/>
  <c r="E58" i="2"/>
  <c r="B59" i="2"/>
  <c r="C59" i="2"/>
  <c r="D59" i="2"/>
  <c r="E59" i="2"/>
  <c r="B60" i="2"/>
  <c r="C41" i="19" s="1"/>
  <c r="AG41" i="19" s="1"/>
  <c r="C60" i="2"/>
  <c r="D60" i="2"/>
  <c r="E60" i="2"/>
  <c r="B61" i="2"/>
  <c r="G42" i="19" s="1"/>
  <c r="C61" i="2"/>
  <c r="D61" i="2"/>
  <c r="E61" i="2"/>
  <c r="B62" i="2"/>
  <c r="G43" i="19" s="1"/>
  <c r="C62" i="2"/>
  <c r="D62" i="2"/>
  <c r="E62" i="2"/>
  <c r="B63" i="2"/>
  <c r="C44" i="19" s="1"/>
  <c r="C63" i="2"/>
  <c r="D63" i="2"/>
  <c r="E63" i="2"/>
  <c r="B64" i="2"/>
  <c r="I64" i="2" s="1"/>
  <c r="C64" i="2"/>
  <c r="D64" i="2"/>
  <c r="E64" i="2"/>
  <c r="B65" i="2"/>
  <c r="E46" i="19" s="1"/>
  <c r="C65" i="2"/>
  <c r="D65" i="2"/>
  <c r="E65" i="2"/>
  <c r="B66" i="2"/>
  <c r="AT1" i="7" s="1"/>
  <c r="C66" i="2"/>
  <c r="D66" i="2"/>
  <c r="E66" i="2"/>
  <c r="B67" i="2"/>
  <c r="E47" i="24" s="1"/>
  <c r="C67" i="2"/>
  <c r="D67" i="2"/>
  <c r="E67" i="2"/>
  <c r="B68" i="2"/>
  <c r="D48" i="24" s="1"/>
  <c r="C68" i="2"/>
  <c r="D68" i="2"/>
  <c r="E68" i="2"/>
  <c r="B69" i="2"/>
  <c r="A69" i="2" s="1"/>
  <c r="C69" i="2"/>
  <c r="D69" i="2"/>
  <c r="E69" i="2"/>
  <c r="B70" i="2"/>
  <c r="AX1" i="8" s="1"/>
  <c r="C70" i="2"/>
  <c r="D70" i="2"/>
  <c r="E70" i="2"/>
  <c r="B71" i="2"/>
  <c r="C71" i="2"/>
  <c r="D71" i="2"/>
  <c r="E71" i="2"/>
  <c r="B72" i="2"/>
  <c r="K72" i="2" s="1"/>
  <c r="G48" i="25" s="1"/>
  <c r="C72" i="2"/>
  <c r="D72" i="2"/>
  <c r="E72" i="2"/>
  <c r="B73" i="2"/>
  <c r="BA1" i="23" s="1"/>
  <c r="C73" i="2"/>
  <c r="D73" i="2"/>
  <c r="E73" i="2"/>
  <c r="B74" i="2"/>
  <c r="C74" i="2"/>
  <c r="D74" i="2"/>
  <c r="E74" i="2"/>
  <c r="B75" i="2"/>
  <c r="BC1" i="3" s="1"/>
  <c r="C75" i="2"/>
  <c r="D75" i="2"/>
  <c r="E75" i="2"/>
  <c r="B76" i="2"/>
  <c r="E56" i="24" s="1"/>
  <c r="C76" i="2"/>
  <c r="D76" i="2"/>
  <c r="E76" i="2"/>
  <c r="B77" i="2"/>
  <c r="A77" i="2" s="1"/>
  <c r="C77" i="2"/>
  <c r="D77" i="2"/>
  <c r="E77" i="2"/>
  <c r="B78" i="2"/>
  <c r="C78" i="2"/>
  <c r="D78" i="2"/>
  <c r="E78" i="2"/>
  <c r="B79" i="2"/>
  <c r="BG1" i="3" s="1"/>
  <c r="C79" i="2"/>
  <c r="D79" i="2"/>
  <c r="E79" i="2"/>
  <c r="B80" i="2"/>
  <c r="G61" i="19" s="1"/>
  <c r="C80" i="2"/>
  <c r="D80" i="2"/>
  <c r="E80" i="2"/>
  <c r="B81" i="2"/>
  <c r="BI1" i="3" s="1"/>
  <c r="C81" i="2"/>
  <c r="D81" i="2"/>
  <c r="E81" i="2"/>
  <c r="B82" i="2"/>
  <c r="G63" i="19" s="1"/>
  <c r="C82" i="2"/>
  <c r="D82" i="2"/>
  <c r="E82" i="2"/>
  <c r="B83" i="2"/>
  <c r="BK1" i="3" s="1"/>
  <c r="C83" i="2"/>
  <c r="D83" i="2"/>
  <c r="E83" i="2"/>
  <c r="B84" i="2"/>
  <c r="BL1" i="23" s="1"/>
  <c r="C84" i="2"/>
  <c r="D84" i="2"/>
  <c r="E84" i="2"/>
  <c r="B85" i="2"/>
  <c r="A85" i="2" s="1"/>
  <c r="C85" i="2"/>
  <c r="D85" i="2"/>
  <c r="E85" i="2"/>
  <c r="B86" i="2"/>
  <c r="BN1" i="3" s="1"/>
  <c r="C86" i="2"/>
  <c r="D86" i="2"/>
  <c r="E86" i="2"/>
  <c r="B87" i="2"/>
  <c r="G68" i="19" s="1"/>
  <c r="C87" i="2"/>
  <c r="D87" i="2"/>
  <c r="E87" i="2"/>
  <c r="B88" i="2"/>
  <c r="C69" i="19" s="1"/>
  <c r="C88" i="2"/>
  <c r="D88" i="2"/>
  <c r="E88" i="2"/>
  <c r="B89" i="2"/>
  <c r="BQ1" i="7" s="1"/>
  <c r="C89" i="2"/>
  <c r="D89" i="2"/>
  <c r="E89" i="2"/>
  <c r="B90" i="2"/>
  <c r="C90" i="2"/>
  <c r="D90" i="2"/>
  <c r="E90" i="2"/>
  <c r="B91" i="2"/>
  <c r="G72" i="19" s="1"/>
  <c r="C91" i="2"/>
  <c r="D91" i="2"/>
  <c r="E91" i="2"/>
  <c r="B92" i="2"/>
  <c r="A72" i="24" s="1"/>
  <c r="C92" i="2"/>
  <c r="D92" i="2"/>
  <c r="E92" i="2"/>
  <c r="B93" i="2"/>
  <c r="BU1" i="8" s="1"/>
  <c r="C93" i="2"/>
  <c r="D93" i="2"/>
  <c r="E93" i="2"/>
  <c r="B94" i="2"/>
  <c r="J94" i="2" s="1"/>
  <c r="C94" i="2"/>
  <c r="D94" i="2"/>
  <c r="E94" i="2"/>
  <c r="B95" i="2"/>
  <c r="BW1" i="7" s="1"/>
  <c r="C95" i="2"/>
  <c r="D95" i="2"/>
  <c r="E95" i="2"/>
  <c r="B96" i="2"/>
  <c r="C96" i="2"/>
  <c r="D96" i="2"/>
  <c r="E96" i="2"/>
  <c r="B97" i="2"/>
  <c r="BY1" i="9" s="1"/>
  <c r="C97" i="2"/>
  <c r="D97" i="2"/>
  <c r="E97" i="2"/>
  <c r="B98" i="2"/>
  <c r="A78" i="24" s="1"/>
  <c r="C98" i="2"/>
  <c r="D98" i="2"/>
  <c r="E98" i="2"/>
  <c r="B99" i="2"/>
  <c r="B80" i="19" s="1"/>
  <c r="C99" i="2"/>
  <c r="D99" i="2"/>
  <c r="E99" i="2"/>
  <c r="B100" i="2"/>
  <c r="C80" i="24" s="1"/>
  <c r="C100" i="2"/>
  <c r="D100" i="2"/>
  <c r="E100" i="2"/>
  <c r="B101" i="2"/>
  <c r="CC1" i="9" s="1"/>
  <c r="C101" i="2"/>
  <c r="D101" i="2"/>
  <c r="E101" i="2"/>
  <c r="B102" i="2"/>
  <c r="A82" i="24" s="1"/>
  <c r="C102" i="2"/>
  <c r="D102" i="2"/>
  <c r="E102" i="2"/>
  <c r="B103" i="2"/>
  <c r="A84" i="19" s="1"/>
  <c r="F84" i="19" s="1"/>
  <c r="C103" i="2"/>
  <c r="D103" i="2"/>
  <c r="E103" i="2"/>
  <c r="B104" i="2"/>
  <c r="C104" i="2"/>
  <c r="D104" i="2"/>
  <c r="E104" i="2"/>
  <c r="B105" i="2"/>
  <c r="CG1" i="5" s="1"/>
  <c r="C105" i="2"/>
  <c r="E105" i="2"/>
  <c r="B43" i="11"/>
  <c r="T23" i="2"/>
  <c r="T24" i="2"/>
  <c r="T25" i="2"/>
  <c r="T26" i="2"/>
  <c r="T27" i="2"/>
  <c r="T28" i="2"/>
  <c r="T29" i="2"/>
  <c r="T30" i="2"/>
  <c r="T31" i="2"/>
  <c r="T32" i="2"/>
  <c r="T33" i="2"/>
  <c r="T35" i="2"/>
  <c r="T36" i="2"/>
  <c r="T37" i="2"/>
  <c r="T38" i="2"/>
  <c r="T39" i="2"/>
  <c r="T40" i="2"/>
  <c r="T43" i="2"/>
  <c r="T44" i="2"/>
  <c r="T45" i="2"/>
  <c r="T46" i="2"/>
  <c r="AQ3" i="19"/>
  <c r="AR3" i="19"/>
  <c r="AS2" i="19"/>
  <c r="AR2" i="19"/>
  <c r="AQ2" i="19"/>
  <c r="AP2" i="19"/>
  <c r="AO2" i="19"/>
  <c r="AN2" i="19"/>
  <c r="AM2" i="19"/>
  <c r="AL2" i="19"/>
  <c r="AK2" i="19"/>
  <c r="AJ2" i="19"/>
  <c r="AO3" i="19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23" i="2"/>
  <c r="E23" i="2"/>
  <c r="B4" i="3"/>
  <c r="B24" i="11"/>
  <c r="B18" i="11"/>
  <c r="D27" i="5"/>
  <c r="G39" i="21"/>
  <c r="G30" i="21"/>
  <c r="G26" i="21"/>
  <c r="G22" i="21"/>
  <c r="G17" i="21"/>
  <c r="G12" i="21"/>
  <c r="G3" i="21"/>
  <c r="G1" i="21"/>
  <c r="D1" i="21"/>
  <c r="D19" i="21"/>
  <c r="D16" i="21"/>
  <c r="D12" i="21"/>
  <c r="D8" i="21"/>
  <c r="D3" i="21"/>
  <c r="A3" i="21"/>
  <c r="AK3" i="19"/>
  <c r="AL3" i="19"/>
  <c r="AM3" i="19"/>
  <c r="AN3" i="19"/>
  <c r="AJ1" i="19" s="1"/>
  <c r="AP3" i="19"/>
  <c r="AS3" i="19"/>
  <c r="AJ3" i="19"/>
  <c r="D4" i="23"/>
  <c r="E4" i="23"/>
  <c r="F4" i="23"/>
  <c r="G4" i="23"/>
  <c r="H4" i="23"/>
  <c r="I4" i="23"/>
  <c r="J4" i="23"/>
  <c r="K4" i="23"/>
  <c r="L4" i="23"/>
  <c r="M4" i="23"/>
  <c r="N4" i="23"/>
  <c r="O4" i="23"/>
  <c r="P4" i="23"/>
  <c r="Q4" i="23"/>
  <c r="R4" i="23"/>
  <c r="S4" i="23"/>
  <c r="T4" i="23"/>
  <c r="U4" i="23"/>
  <c r="V4" i="23"/>
  <c r="W4" i="23"/>
  <c r="X4" i="23"/>
  <c r="Y4" i="23"/>
  <c r="Z4" i="23"/>
  <c r="AA4" i="23"/>
  <c r="AB4" i="23"/>
  <c r="AC4" i="23"/>
  <c r="AD4" i="23"/>
  <c r="AE4" i="23"/>
  <c r="AF4" i="23"/>
  <c r="AG4" i="23"/>
  <c r="AH4" i="23"/>
  <c r="AI4" i="23"/>
  <c r="AJ4" i="23"/>
  <c r="AK4" i="23"/>
  <c r="AL4" i="23"/>
  <c r="AM4" i="23"/>
  <c r="AN4" i="23"/>
  <c r="AO4" i="23"/>
  <c r="AP4" i="23"/>
  <c r="AQ4" i="23"/>
  <c r="AR4" i="23"/>
  <c r="AS4" i="23"/>
  <c r="AT4" i="23"/>
  <c r="AU4" i="23"/>
  <c r="AV4" i="23"/>
  <c r="AW4" i="23"/>
  <c r="AX4" i="23"/>
  <c r="AY4" i="23"/>
  <c r="AZ4" i="23"/>
  <c r="BA4" i="23"/>
  <c r="BB4" i="23"/>
  <c r="BC4" i="23"/>
  <c r="BD4" i="23"/>
  <c r="BE4" i="23"/>
  <c r="BF4" i="23"/>
  <c r="BG4" i="23"/>
  <c r="BH4" i="23"/>
  <c r="BI4" i="23"/>
  <c r="BJ4" i="23"/>
  <c r="BK4" i="23"/>
  <c r="BL4" i="23"/>
  <c r="BM4" i="23"/>
  <c r="BN4" i="23"/>
  <c r="BO4" i="23"/>
  <c r="BP4" i="23"/>
  <c r="BQ4" i="23"/>
  <c r="BR4" i="23"/>
  <c r="BS4" i="23"/>
  <c r="BT4" i="23"/>
  <c r="BU4" i="23"/>
  <c r="BV4" i="23"/>
  <c r="BW4" i="23"/>
  <c r="BX4" i="23"/>
  <c r="BY4" i="23"/>
  <c r="BZ4" i="23"/>
  <c r="CA4" i="23"/>
  <c r="CB4" i="23"/>
  <c r="CC4" i="23"/>
  <c r="CD4" i="23"/>
  <c r="CE4" i="23"/>
  <c r="CF4" i="23"/>
  <c r="CG4" i="23"/>
  <c r="D5" i="23"/>
  <c r="E5" i="23"/>
  <c r="F5" i="23"/>
  <c r="G5" i="23"/>
  <c r="H5" i="23"/>
  <c r="I5" i="23"/>
  <c r="J5" i="23"/>
  <c r="K5" i="23"/>
  <c r="L5" i="23"/>
  <c r="M5" i="23"/>
  <c r="N5" i="23"/>
  <c r="O5" i="23"/>
  <c r="P5" i="23"/>
  <c r="Q5" i="23"/>
  <c r="R5" i="23"/>
  <c r="S5" i="23"/>
  <c r="T5" i="23"/>
  <c r="U5" i="23"/>
  <c r="V5" i="23"/>
  <c r="W5" i="23"/>
  <c r="X5" i="23"/>
  <c r="Y5" i="23"/>
  <c r="Z5" i="23"/>
  <c r="AA5" i="23"/>
  <c r="AB5" i="23"/>
  <c r="AC5" i="23"/>
  <c r="AD5" i="23"/>
  <c r="AE5" i="23"/>
  <c r="AF5" i="23"/>
  <c r="AG5" i="23"/>
  <c r="AH5" i="23"/>
  <c r="AI5" i="23"/>
  <c r="AJ5" i="23"/>
  <c r="AK5" i="23"/>
  <c r="AL5" i="23"/>
  <c r="AM5" i="23"/>
  <c r="AN5" i="23"/>
  <c r="AO5" i="23"/>
  <c r="AP5" i="23"/>
  <c r="AQ5" i="23"/>
  <c r="AR5" i="23"/>
  <c r="AS5" i="23"/>
  <c r="AT5" i="23"/>
  <c r="AU5" i="23"/>
  <c r="AV5" i="23"/>
  <c r="AW5" i="23"/>
  <c r="AX5" i="23"/>
  <c r="AY5" i="23"/>
  <c r="AZ5" i="23"/>
  <c r="BA5" i="23"/>
  <c r="BB5" i="23"/>
  <c r="BC5" i="23"/>
  <c r="BD5" i="23"/>
  <c r="BE5" i="23"/>
  <c r="BF5" i="23"/>
  <c r="BG5" i="23"/>
  <c r="BH5" i="23"/>
  <c r="BI5" i="23"/>
  <c r="BJ5" i="23"/>
  <c r="BK5" i="23"/>
  <c r="BL5" i="23"/>
  <c r="BM5" i="23"/>
  <c r="BN5" i="23"/>
  <c r="BO5" i="23"/>
  <c r="BP5" i="23"/>
  <c r="BQ5" i="23"/>
  <c r="BR5" i="23"/>
  <c r="BS5" i="23"/>
  <c r="BT5" i="23"/>
  <c r="BU5" i="23"/>
  <c r="BV5" i="23"/>
  <c r="BW5" i="23"/>
  <c r="BX5" i="23"/>
  <c r="BY5" i="23"/>
  <c r="BZ5" i="23"/>
  <c r="CA5" i="23"/>
  <c r="CB5" i="23"/>
  <c r="CC5" i="23"/>
  <c r="CD5" i="23"/>
  <c r="CE5" i="23"/>
  <c r="CF5" i="23"/>
  <c r="CG5" i="23"/>
  <c r="C5" i="23"/>
  <c r="C4" i="23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BO28" i="6"/>
  <c r="BP28" i="6"/>
  <c r="BQ28" i="6"/>
  <c r="BR28" i="6"/>
  <c r="BS28" i="6"/>
  <c r="BT28" i="6"/>
  <c r="BU28" i="6"/>
  <c r="BV28" i="6"/>
  <c r="BW28" i="6"/>
  <c r="BX28" i="6"/>
  <c r="BY28" i="6"/>
  <c r="BZ28" i="6"/>
  <c r="CA28" i="6"/>
  <c r="CB28" i="6"/>
  <c r="CC28" i="6"/>
  <c r="CD28" i="6"/>
  <c r="CE28" i="6"/>
  <c r="CF28" i="6"/>
  <c r="CG28" i="6"/>
  <c r="C28" i="6"/>
  <c r="G99" i="25"/>
  <c r="G98" i="25"/>
  <c r="F98" i="25"/>
  <c r="G97" i="25"/>
  <c r="F97" i="25"/>
  <c r="G96" i="25"/>
  <c r="F96" i="25"/>
  <c r="G95" i="25"/>
  <c r="F95" i="25"/>
  <c r="G94" i="25"/>
  <c r="F94" i="25"/>
  <c r="G93" i="25"/>
  <c r="F93" i="25"/>
  <c r="G92" i="25"/>
  <c r="F92" i="25"/>
  <c r="G91" i="25"/>
  <c r="F91" i="25"/>
  <c r="G90" i="25"/>
  <c r="F90" i="25"/>
  <c r="G89" i="25"/>
  <c r="F89" i="25"/>
  <c r="G88" i="25"/>
  <c r="F88" i="25"/>
  <c r="G87" i="25"/>
  <c r="F87" i="25"/>
  <c r="G86" i="25"/>
  <c r="F86" i="25"/>
  <c r="G85" i="25"/>
  <c r="F85" i="25"/>
  <c r="G84" i="25"/>
  <c r="F84" i="25"/>
  <c r="G83" i="25"/>
  <c r="F83" i="25"/>
  <c r="G82" i="25"/>
  <c r="F82" i="25"/>
  <c r="A3" i="23"/>
  <c r="A2" i="23"/>
  <c r="A1" i="23"/>
  <c r="K71" i="22"/>
  <c r="I71" i="22"/>
  <c r="K48" i="22"/>
  <c r="I48" i="22"/>
  <c r="K25" i="22"/>
  <c r="I25" i="22"/>
  <c r="K2" i="22"/>
  <c r="I2" i="22"/>
  <c r="A34" i="21"/>
  <c r="A30" i="21"/>
  <c r="A25" i="21"/>
  <c r="A20" i="21"/>
  <c r="A9" i="21"/>
  <c r="I100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1" i="1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Z3" i="4"/>
  <c r="AA3" i="4"/>
  <c r="AB3" i="4"/>
  <c r="AC3" i="4"/>
  <c r="AD3" i="4"/>
  <c r="AE3" i="4"/>
  <c r="AF3" i="4"/>
  <c r="AG3" i="4"/>
  <c r="AH3" i="4"/>
  <c r="AI3" i="4"/>
  <c r="AJ3" i="4"/>
  <c r="AK3" i="4"/>
  <c r="AL3" i="4"/>
  <c r="AM3" i="4"/>
  <c r="AN3" i="4"/>
  <c r="AO3" i="4"/>
  <c r="AP3" i="4"/>
  <c r="AQ3" i="4"/>
  <c r="AR3" i="4"/>
  <c r="AS3" i="4"/>
  <c r="AT3" i="4"/>
  <c r="AU3" i="4"/>
  <c r="AV3" i="4"/>
  <c r="AW3" i="4"/>
  <c r="AX3" i="4"/>
  <c r="AY3" i="4"/>
  <c r="AZ3" i="4"/>
  <c r="BA3" i="4"/>
  <c r="BB3" i="4"/>
  <c r="BC3" i="4"/>
  <c r="BD3" i="4"/>
  <c r="BE3" i="4"/>
  <c r="BF3" i="4"/>
  <c r="BG3" i="4"/>
  <c r="BH3" i="4"/>
  <c r="BI3" i="4"/>
  <c r="BJ3" i="4"/>
  <c r="BK3" i="4"/>
  <c r="BL3" i="4"/>
  <c r="BM3" i="4"/>
  <c r="BN3" i="4"/>
  <c r="BO3" i="4"/>
  <c r="BP3" i="4"/>
  <c r="BQ3" i="4"/>
  <c r="BR3" i="4"/>
  <c r="BS3" i="4"/>
  <c r="BT3" i="4"/>
  <c r="BU3" i="4"/>
  <c r="BV3" i="4"/>
  <c r="BW3" i="4"/>
  <c r="BX3" i="4"/>
  <c r="BY3" i="4"/>
  <c r="BZ3" i="4"/>
  <c r="CA3" i="4"/>
  <c r="CB3" i="4"/>
  <c r="CC3" i="4"/>
  <c r="CD3" i="4"/>
  <c r="CE3" i="4"/>
  <c r="CF3" i="4"/>
  <c r="CG3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Z8" i="4"/>
  <c r="AA8" i="4"/>
  <c r="AB8" i="4"/>
  <c r="AC8" i="4"/>
  <c r="AD8" i="4"/>
  <c r="AE8" i="4"/>
  <c r="AF8" i="4"/>
  <c r="AG8" i="4"/>
  <c r="AH8" i="4"/>
  <c r="AI8" i="4"/>
  <c r="AJ8" i="4"/>
  <c r="AK8" i="4"/>
  <c r="AL8" i="4"/>
  <c r="AM8" i="4"/>
  <c r="AN8" i="4"/>
  <c r="AO8" i="4"/>
  <c r="AP8" i="4"/>
  <c r="AQ8" i="4"/>
  <c r="AR8" i="4"/>
  <c r="AS8" i="4"/>
  <c r="AT8" i="4"/>
  <c r="AU8" i="4"/>
  <c r="AV8" i="4"/>
  <c r="AW8" i="4"/>
  <c r="AX8" i="4"/>
  <c r="AY8" i="4"/>
  <c r="AZ8" i="4"/>
  <c r="BA8" i="4"/>
  <c r="BB8" i="4"/>
  <c r="BC8" i="4"/>
  <c r="BD8" i="4"/>
  <c r="BE8" i="4"/>
  <c r="BF8" i="4"/>
  <c r="BG8" i="4"/>
  <c r="BH8" i="4"/>
  <c r="BI8" i="4"/>
  <c r="BJ8" i="4"/>
  <c r="BK8" i="4"/>
  <c r="BL8" i="4"/>
  <c r="BM8" i="4"/>
  <c r="BN8" i="4"/>
  <c r="BO8" i="4"/>
  <c r="BP8" i="4"/>
  <c r="BQ8" i="4"/>
  <c r="BR8" i="4"/>
  <c r="BS8" i="4"/>
  <c r="BT8" i="4"/>
  <c r="BU8" i="4"/>
  <c r="BV8" i="4"/>
  <c r="BW8" i="4"/>
  <c r="BX8" i="4"/>
  <c r="BY8" i="4"/>
  <c r="BZ8" i="4"/>
  <c r="CA8" i="4"/>
  <c r="CB8" i="4"/>
  <c r="CC8" i="4"/>
  <c r="CD8" i="4"/>
  <c r="CE8" i="4"/>
  <c r="CF8" i="4"/>
  <c r="CG8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12" i="4"/>
  <c r="AI12" i="4"/>
  <c r="AJ12" i="4"/>
  <c r="AK12" i="4"/>
  <c r="AL12" i="4"/>
  <c r="AM12" i="4"/>
  <c r="AN12" i="4"/>
  <c r="AO12" i="4"/>
  <c r="AP12" i="4"/>
  <c r="AQ12" i="4"/>
  <c r="AR12" i="4"/>
  <c r="AS12" i="4"/>
  <c r="AT12" i="4"/>
  <c r="AU12" i="4"/>
  <c r="AV12" i="4"/>
  <c r="AW12" i="4"/>
  <c r="AX12" i="4"/>
  <c r="AY12" i="4"/>
  <c r="AZ12" i="4"/>
  <c r="BA12" i="4"/>
  <c r="BB12" i="4"/>
  <c r="BC12" i="4"/>
  <c r="BD12" i="4"/>
  <c r="BE12" i="4"/>
  <c r="BF12" i="4"/>
  <c r="BG12" i="4"/>
  <c r="BH12" i="4"/>
  <c r="BI12" i="4"/>
  <c r="BJ12" i="4"/>
  <c r="BK12" i="4"/>
  <c r="BL12" i="4"/>
  <c r="BM12" i="4"/>
  <c r="BN12" i="4"/>
  <c r="BO12" i="4"/>
  <c r="BP12" i="4"/>
  <c r="BQ12" i="4"/>
  <c r="BR12" i="4"/>
  <c r="BS12" i="4"/>
  <c r="BT12" i="4"/>
  <c r="BU12" i="4"/>
  <c r="BV12" i="4"/>
  <c r="BW12" i="4"/>
  <c r="BX12" i="4"/>
  <c r="BY12" i="4"/>
  <c r="BZ12" i="4"/>
  <c r="CA12" i="4"/>
  <c r="CB12" i="4"/>
  <c r="CC12" i="4"/>
  <c r="CD12" i="4"/>
  <c r="CE12" i="4"/>
  <c r="CF12" i="4"/>
  <c r="CG12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AA16" i="4"/>
  <c r="AB16" i="4"/>
  <c r="AC16" i="4"/>
  <c r="AD16" i="4"/>
  <c r="AE16" i="4"/>
  <c r="AF16" i="4"/>
  <c r="AG16" i="4"/>
  <c r="AH16" i="4"/>
  <c r="AI16" i="4"/>
  <c r="AJ16" i="4"/>
  <c r="AK16" i="4"/>
  <c r="AL16" i="4"/>
  <c r="AM16" i="4"/>
  <c r="AN16" i="4"/>
  <c r="AO16" i="4"/>
  <c r="AP16" i="4"/>
  <c r="AQ16" i="4"/>
  <c r="AR16" i="4"/>
  <c r="AS16" i="4"/>
  <c r="AT16" i="4"/>
  <c r="AU16" i="4"/>
  <c r="AV16" i="4"/>
  <c r="AW16" i="4"/>
  <c r="AX16" i="4"/>
  <c r="AY16" i="4"/>
  <c r="AZ16" i="4"/>
  <c r="BA16" i="4"/>
  <c r="BB16" i="4"/>
  <c r="BC16" i="4"/>
  <c r="BD16" i="4"/>
  <c r="BE16" i="4"/>
  <c r="BF16" i="4"/>
  <c r="BG16" i="4"/>
  <c r="BH16" i="4"/>
  <c r="BI16" i="4"/>
  <c r="BJ16" i="4"/>
  <c r="BK16" i="4"/>
  <c r="BL16" i="4"/>
  <c r="BM16" i="4"/>
  <c r="BN16" i="4"/>
  <c r="BO16" i="4"/>
  <c r="BP16" i="4"/>
  <c r="BQ16" i="4"/>
  <c r="BR16" i="4"/>
  <c r="BS16" i="4"/>
  <c r="BT16" i="4"/>
  <c r="BU16" i="4"/>
  <c r="BV16" i="4"/>
  <c r="BW16" i="4"/>
  <c r="BX16" i="4"/>
  <c r="BY16" i="4"/>
  <c r="BZ16" i="4"/>
  <c r="CA16" i="4"/>
  <c r="CB16" i="4"/>
  <c r="CC16" i="4"/>
  <c r="CD16" i="4"/>
  <c r="CE16" i="4"/>
  <c r="CF16" i="4"/>
  <c r="CG16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AQ19" i="4"/>
  <c r="AR19" i="4"/>
  <c r="AS19" i="4"/>
  <c r="AT19" i="4"/>
  <c r="AU19" i="4"/>
  <c r="AV19" i="4"/>
  <c r="AW19" i="4"/>
  <c r="AX19" i="4"/>
  <c r="AY19" i="4"/>
  <c r="AZ19" i="4"/>
  <c r="BA19" i="4"/>
  <c r="BB19" i="4"/>
  <c r="BC19" i="4"/>
  <c r="BD19" i="4"/>
  <c r="BE19" i="4"/>
  <c r="BF19" i="4"/>
  <c r="BG19" i="4"/>
  <c r="BH19" i="4"/>
  <c r="BI19" i="4"/>
  <c r="BJ19" i="4"/>
  <c r="BK19" i="4"/>
  <c r="BL19" i="4"/>
  <c r="BM19" i="4"/>
  <c r="BN19" i="4"/>
  <c r="BO19" i="4"/>
  <c r="BP19" i="4"/>
  <c r="BQ19" i="4"/>
  <c r="BR19" i="4"/>
  <c r="BS19" i="4"/>
  <c r="BT19" i="4"/>
  <c r="BU19" i="4"/>
  <c r="BV19" i="4"/>
  <c r="BW19" i="4"/>
  <c r="BX19" i="4"/>
  <c r="BY19" i="4"/>
  <c r="BZ19" i="4"/>
  <c r="CA19" i="4"/>
  <c r="CB19" i="4"/>
  <c r="CC19" i="4"/>
  <c r="CD19" i="4"/>
  <c r="CE19" i="4"/>
  <c r="CF19" i="4"/>
  <c r="CG19" i="4"/>
  <c r="C19" i="4"/>
  <c r="C16" i="4"/>
  <c r="C12" i="4"/>
  <c r="C8" i="4"/>
  <c r="C3" i="4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34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30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25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20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9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3" i="3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AJ3" i="5"/>
  <c r="AK3" i="5"/>
  <c r="AL3" i="5"/>
  <c r="AM3" i="5"/>
  <c r="AN3" i="5"/>
  <c r="AO3" i="5"/>
  <c r="AP3" i="5"/>
  <c r="AQ3" i="5"/>
  <c r="AR3" i="5"/>
  <c r="AS3" i="5"/>
  <c r="AT3" i="5"/>
  <c r="AU3" i="5"/>
  <c r="AV3" i="5"/>
  <c r="AW3" i="5"/>
  <c r="AX3" i="5"/>
  <c r="AY3" i="5"/>
  <c r="AZ3" i="5"/>
  <c r="BA3" i="5"/>
  <c r="BB3" i="5"/>
  <c r="BC3" i="5"/>
  <c r="BD3" i="5"/>
  <c r="BE3" i="5"/>
  <c r="BF3" i="5"/>
  <c r="BG3" i="5"/>
  <c r="BH3" i="5"/>
  <c r="BI3" i="5"/>
  <c r="BJ3" i="5"/>
  <c r="BK3" i="5"/>
  <c r="BL3" i="5"/>
  <c r="BM3" i="5"/>
  <c r="BN3" i="5"/>
  <c r="BO3" i="5"/>
  <c r="BP3" i="5"/>
  <c r="BQ3" i="5"/>
  <c r="BR3" i="5"/>
  <c r="BS3" i="5"/>
  <c r="BT3" i="5"/>
  <c r="BU3" i="5"/>
  <c r="BV3" i="5"/>
  <c r="BW3" i="5"/>
  <c r="BX3" i="5"/>
  <c r="BY3" i="5"/>
  <c r="BZ3" i="5"/>
  <c r="CA3" i="5"/>
  <c r="CB3" i="5"/>
  <c r="CC3" i="5"/>
  <c r="CD3" i="5"/>
  <c r="CE3" i="5"/>
  <c r="CF3" i="5"/>
  <c r="CG3" i="5"/>
  <c r="C3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AJ12" i="5"/>
  <c r="AK12" i="5"/>
  <c r="AL12" i="5"/>
  <c r="AM12" i="5"/>
  <c r="AN12" i="5"/>
  <c r="AO12" i="5"/>
  <c r="AP12" i="5"/>
  <c r="AQ12" i="5"/>
  <c r="AR12" i="5"/>
  <c r="AS12" i="5"/>
  <c r="AT12" i="5"/>
  <c r="AU12" i="5"/>
  <c r="AV12" i="5"/>
  <c r="AW12" i="5"/>
  <c r="AX12" i="5"/>
  <c r="AY12" i="5"/>
  <c r="AZ12" i="5"/>
  <c r="BA12" i="5"/>
  <c r="BB12" i="5"/>
  <c r="BC12" i="5"/>
  <c r="BD12" i="5"/>
  <c r="BE12" i="5"/>
  <c r="BF12" i="5"/>
  <c r="BG12" i="5"/>
  <c r="BH12" i="5"/>
  <c r="BI12" i="5"/>
  <c r="BJ12" i="5"/>
  <c r="BK12" i="5"/>
  <c r="BL12" i="5"/>
  <c r="BM12" i="5"/>
  <c r="BN12" i="5"/>
  <c r="BO12" i="5"/>
  <c r="BP12" i="5"/>
  <c r="BQ12" i="5"/>
  <c r="BR12" i="5"/>
  <c r="BS12" i="5"/>
  <c r="BT12" i="5"/>
  <c r="BU12" i="5"/>
  <c r="BV12" i="5"/>
  <c r="BW12" i="5"/>
  <c r="BX12" i="5"/>
  <c r="BY12" i="5"/>
  <c r="BZ12" i="5"/>
  <c r="CA12" i="5"/>
  <c r="CB12" i="5"/>
  <c r="CC12" i="5"/>
  <c r="CD12" i="5"/>
  <c r="CE12" i="5"/>
  <c r="CF12" i="5"/>
  <c r="CG12" i="5"/>
  <c r="C12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W17" i="5"/>
  <c r="AX17" i="5"/>
  <c r="AY17" i="5"/>
  <c r="AZ17" i="5"/>
  <c r="BA17" i="5"/>
  <c r="BB17" i="5"/>
  <c r="BC17" i="5"/>
  <c r="BD17" i="5"/>
  <c r="BE17" i="5"/>
  <c r="BF17" i="5"/>
  <c r="BG17" i="5"/>
  <c r="BH17" i="5"/>
  <c r="BI17" i="5"/>
  <c r="BJ17" i="5"/>
  <c r="BK17" i="5"/>
  <c r="BL17" i="5"/>
  <c r="BM17" i="5"/>
  <c r="BN17" i="5"/>
  <c r="BO17" i="5"/>
  <c r="BP17" i="5"/>
  <c r="BQ17" i="5"/>
  <c r="BR17" i="5"/>
  <c r="BS17" i="5"/>
  <c r="BT17" i="5"/>
  <c r="BU17" i="5"/>
  <c r="BV17" i="5"/>
  <c r="BW17" i="5"/>
  <c r="BX17" i="5"/>
  <c r="BY17" i="5"/>
  <c r="BZ17" i="5"/>
  <c r="CA17" i="5"/>
  <c r="CB17" i="5"/>
  <c r="CC17" i="5"/>
  <c r="CD17" i="5"/>
  <c r="CE17" i="5"/>
  <c r="CF17" i="5"/>
  <c r="CG17" i="5"/>
  <c r="C17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Z22" i="5"/>
  <c r="CA22" i="5"/>
  <c r="CB22" i="5"/>
  <c r="CC22" i="5"/>
  <c r="CD22" i="5"/>
  <c r="CE22" i="5"/>
  <c r="CF22" i="5"/>
  <c r="CG22" i="5"/>
  <c r="C22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S27" i="5"/>
  <c r="AT27" i="5"/>
  <c r="AU27" i="5"/>
  <c r="AV27" i="5"/>
  <c r="AW27" i="5"/>
  <c r="AX27" i="5"/>
  <c r="AY27" i="5"/>
  <c r="AZ27" i="5"/>
  <c r="BA27" i="5"/>
  <c r="BB27" i="5"/>
  <c r="BC27" i="5"/>
  <c r="BD27" i="5"/>
  <c r="BE27" i="5"/>
  <c r="BF27" i="5"/>
  <c r="BG27" i="5"/>
  <c r="BH27" i="5"/>
  <c r="BI27" i="5"/>
  <c r="BJ27" i="5"/>
  <c r="BK27" i="5"/>
  <c r="BL27" i="5"/>
  <c r="BM27" i="5"/>
  <c r="BN27" i="5"/>
  <c r="BO27" i="5"/>
  <c r="BP27" i="5"/>
  <c r="BQ27" i="5"/>
  <c r="BR27" i="5"/>
  <c r="BS27" i="5"/>
  <c r="BT27" i="5"/>
  <c r="BU27" i="5"/>
  <c r="BV27" i="5"/>
  <c r="BW27" i="5"/>
  <c r="BX27" i="5"/>
  <c r="BY27" i="5"/>
  <c r="BZ27" i="5"/>
  <c r="CA27" i="5"/>
  <c r="CB27" i="5"/>
  <c r="CC27" i="5"/>
  <c r="CD27" i="5"/>
  <c r="CE27" i="5"/>
  <c r="CF27" i="5"/>
  <c r="CG27" i="5"/>
  <c r="C27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Y31" i="5"/>
  <c r="Z31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W31" i="5"/>
  <c r="AX31" i="5"/>
  <c r="AY31" i="5"/>
  <c r="AZ31" i="5"/>
  <c r="BA31" i="5"/>
  <c r="BB31" i="5"/>
  <c r="BC31" i="5"/>
  <c r="BD31" i="5"/>
  <c r="BE31" i="5"/>
  <c r="BF31" i="5"/>
  <c r="BG31" i="5"/>
  <c r="BH31" i="5"/>
  <c r="BI31" i="5"/>
  <c r="BJ31" i="5"/>
  <c r="BK31" i="5"/>
  <c r="BL31" i="5"/>
  <c r="BM31" i="5"/>
  <c r="BN31" i="5"/>
  <c r="BO31" i="5"/>
  <c r="BP31" i="5"/>
  <c r="BQ31" i="5"/>
  <c r="BR31" i="5"/>
  <c r="BS31" i="5"/>
  <c r="BT31" i="5"/>
  <c r="BU31" i="5"/>
  <c r="BV31" i="5"/>
  <c r="BW31" i="5"/>
  <c r="BX31" i="5"/>
  <c r="BY31" i="5"/>
  <c r="BZ31" i="5"/>
  <c r="CA31" i="5"/>
  <c r="CB31" i="5"/>
  <c r="CC31" i="5"/>
  <c r="CD31" i="5"/>
  <c r="CE31" i="5"/>
  <c r="CF31" i="5"/>
  <c r="CG31" i="5"/>
  <c r="C31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V40" i="5"/>
  <c r="AW40" i="5"/>
  <c r="AX40" i="5"/>
  <c r="AY40" i="5"/>
  <c r="AZ40" i="5"/>
  <c r="BA40" i="5"/>
  <c r="BB40" i="5"/>
  <c r="BC40" i="5"/>
  <c r="BD40" i="5"/>
  <c r="BE40" i="5"/>
  <c r="BF40" i="5"/>
  <c r="BG40" i="5"/>
  <c r="BH40" i="5"/>
  <c r="BI40" i="5"/>
  <c r="BJ40" i="5"/>
  <c r="BK40" i="5"/>
  <c r="BL40" i="5"/>
  <c r="BM40" i="5"/>
  <c r="BN40" i="5"/>
  <c r="BO40" i="5"/>
  <c r="BP40" i="5"/>
  <c r="BQ40" i="5"/>
  <c r="BR40" i="5"/>
  <c r="BS40" i="5"/>
  <c r="BT40" i="5"/>
  <c r="BU40" i="5"/>
  <c r="BV40" i="5"/>
  <c r="BW40" i="5"/>
  <c r="BX40" i="5"/>
  <c r="BY40" i="5"/>
  <c r="BZ40" i="5"/>
  <c r="CA40" i="5"/>
  <c r="CB40" i="5"/>
  <c r="CC40" i="5"/>
  <c r="CD40" i="5"/>
  <c r="CE40" i="5"/>
  <c r="CF40" i="5"/>
  <c r="CG40" i="5"/>
  <c r="C40" i="5"/>
  <c r="A38" i="19"/>
  <c r="F38" i="19" s="1"/>
  <c r="A55" i="14"/>
  <c r="A54" i="14"/>
  <c r="A53" i="14"/>
  <c r="A50" i="14"/>
  <c r="A49" i="14"/>
  <c r="A46" i="14"/>
  <c r="A45" i="14"/>
  <c r="A44" i="14"/>
  <c r="A43" i="14"/>
  <c r="A35" i="14"/>
  <c r="A30" i="14"/>
  <c r="A52" i="14"/>
  <c r="A48" i="14"/>
  <c r="A42" i="14"/>
  <c r="A40" i="14"/>
  <c r="A39" i="14"/>
  <c r="A38" i="14"/>
  <c r="A37" i="14"/>
  <c r="A36" i="14"/>
  <c r="A33" i="14"/>
  <c r="A32" i="14"/>
  <c r="A31" i="14"/>
  <c r="A24" i="14"/>
  <c r="A28" i="14"/>
  <c r="A27" i="14"/>
  <c r="A26" i="14"/>
  <c r="A25" i="14"/>
  <c r="A22" i="14"/>
  <c r="A21" i="14"/>
  <c r="A20" i="14"/>
  <c r="A19" i="14"/>
  <c r="A18" i="14"/>
  <c r="A17" i="14"/>
  <c r="A9" i="14"/>
  <c r="A15" i="14"/>
  <c r="A14" i="14"/>
  <c r="A13" i="14"/>
  <c r="A12" i="14"/>
  <c r="A11" i="14"/>
  <c r="A10" i="14"/>
  <c r="B3" i="11"/>
  <c r="B49" i="11"/>
  <c r="B48" i="11"/>
  <c r="B47" i="11"/>
  <c r="B46" i="11"/>
  <c r="B44" i="11"/>
  <c r="B42" i="11"/>
  <c r="B40" i="11"/>
  <c r="B39" i="11"/>
  <c r="B38" i="11"/>
  <c r="B37" i="11"/>
  <c r="B36" i="11"/>
  <c r="B29" i="11"/>
  <c r="B34" i="11"/>
  <c r="B33" i="11"/>
  <c r="B32" i="11"/>
  <c r="B31" i="11"/>
  <c r="B30" i="11"/>
  <c r="B27" i="11"/>
  <c r="B26" i="11"/>
  <c r="B22" i="11"/>
  <c r="B21" i="11"/>
  <c r="B20" i="11"/>
  <c r="B16" i="11"/>
  <c r="B15" i="11"/>
  <c r="B14" i="11"/>
  <c r="B13" i="11"/>
  <c r="B25" i="11"/>
  <c r="B19" i="11"/>
  <c r="B11" i="11"/>
  <c r="B12" i="11"/>
  <c r="B9" i="11"/>
  <c r="B8" i="11"/>
  <c r="B7" i="11"/>
  <c r="B6" i="11"/>
  <c r="B5" i="11"/>
  <c r="B4" i="11"/>
  <c r="A1" i="7"/>
  <c r="AK3" i="9"/>
  <c r="AL3" i="9"/>
  <c r="AM3" i="9"/>
  <c r="AN3" i="9"/>
  <c r="AO3" i="9"/>
  <c r="AP3" i="9"/>
  <c r="AQ3" i="9"/>
  <c r="AR3" i="9"/>
  <c r="AS3" i="9"/>
  <c r="AT3" i="9"/>
  <c r="AU3" i="9"/>
  <c r="AV3" i="9"/>
  <c r="AW3" i="9"/>
  <c r="AX3" i="9"/>
  <c r="AY3" i="9"/>
  <c r="AZ3" i="9"/>
  <c r="BA3" i="9"/>
  <c r="BB3" i="9"/>
  <c r="BC3" i="9"/>
  <c r="BD3" i="9"/>
  <c r="BE3" i="9"/>
  <c r="BF3" i="9"/>
  <c r="BG3" i="9"/>
  <c r="BH3" i="9"/>
  <c r="BI3" i="9"/>
  <c r="BJ3" i="9"/>
  <c r="BK3" i="9"/>
  <c r="BL3" i="9"/>
  <c r="BM3" i="9"/>
  <c r="BN3" i="9"/>
  <c r="BO3" i="9"/>
  <c r="BP3" i="9"/>
  <c r="BQ3" i="9"/>
  <c r="BR3" i="9"/>
  <c r="BS3" i="9"/>
  <c r="BT3" i="9"/>
  <c r="BU3" i="9"/>
  <c r="BV3" i="9"/>
  <c r="BW3" i="9"/>
  <c r="BX3" i="9"/>
  <c r="BY3" i="9"/>
  <c r="BZ3" i="9"/>
  <c r="CA3" i="9"/>
  <c r="CB3" i="9"/>
  <c r="CC3" i="9"/>
  <c r="CD3" i="9"/>
  <c r="CE3" i="9"/>
  <c r="CF3" i="9"/>
  <c r="CG3" i="9"/>
  <c r="AK8" i="9"/>
  <c r="AL8" i="9"/>
  <c r="AM8" i="9"/>
  <c r="AN8" i="9"/>
  <c r="AO8" i="9"/>
  <c r="AP8" i="9"/>
  <c r="AQ8" i="9"/>
  <c r="AR8" i="9"/>
  <c r="AS8" i="9"/>
  <c r="AT8" i="9"/>
  <c r="AU8" i="9"/>
  <c r="AV8" i="9"/>
  <c r="AW8" i="9"/>
  <c r="AX8" i="9"/>
  <c r="AY8" i="9"/>
  <c r="AZ8" i="9"/>
  <c r="BA8" i="9"/>
  <c r="BB8" i="9"/>
  <c r="BC8" i="9"/>
  <c r="BD8" i="9"/>
  <c r="BE8" i="9"/>
  <c r="BF8" i="9"/>
  <c r="BG8" i="9"/>
  <c r="BH8" i="9"/>
  <c r="BI8" i="9"/>
  <c r="BJ8" i="9"/>
  <c r="BK8" i="9"/>
  <c r="BL8" i="9"/>
  <c r="BM8" i="9"/>
  <c r="BN8" i="9"/>
  <c r="BO8" i="9"/>
  <c r="BP8" i="9"/>
  <c r="BQ8" i="9"/>
  <c r="BR8" i="9"/>
  <c r="BS8" i="9"/>
  <c r="BT8" i="9"/>
  <c r="BU8" i="9"/>
  <c r="BV8" i="9"/>
  <c r="BW8" i="9"/>
  <c r="BX8" i="9"/>
  <c r="BY8" i="9"/>
  <c r="BZ8" i="9"/>
  <c r="CA8" i="9"/>
  <c r="CB8" i="9"/>
  <c r="CC8" i="9"/>
  <c r="CD8" i="9"/>
  <c r="CE8" i="9"/>
  <c r="CF8" i="9"/>
  <c r="CG8" i="9"/>
  <c r="AK10" i="9"/>
  <c r="AL10" i="9"/>
  <c r="AM10" i="9"/>
  <c r="AN10" i="9"/>
  <c r="AO10" i="9"/>
  <c r="AP10" i="9"/>
  <c r="AQ10" i="9"/>
  <c r="AR10" i="9"/>
  <c r="AS10" i="9"/>
  <c r="AT10" i="9"/>
  <c r="AU10" i="9"/>
  <c r="AV10" i="9"/>
  <c r="AW10" i="9"/>
  <c r="AX10" i="9"/>
  <c r="AY10" i="9"/>
  <c r="AZ10" i="9"/>
  <c r="BA10" i="9"/>
  <c r="BB10" i="9"/>
  <c r="BC10" i="9"/>
  <c r="BD10" i="9"/>
  <c r="BE10" i="9"/>
  <c r="BF10" i="9"/>
  <c r="BG10" i="9"/>
  <c r="BH10" i="9"/>
  <c r="BI10" i="9"/>
  <c r="BJ10" i="9"/>
  <c r="BK10" i="9"/>
  <c r="BL10" i="9"/>
  <c r="BM10" i="9"/>
  <c r="BN10" i="9"/>
  <c r="BO10" i="9"/>
  <c r="BP10" i="9"/>
  <c r="BQ10" i="9"/>
  <c r="BR10" i="9"/>
  <c r="BS10" i="9"/>
  <c r="BT10" i="9"/>
  <c r="BU10" i="9"/>
  <c r="BV10" i="9"/>
  <c r="BW10" i="9"/>
  <c r="BX10" i="9"/>
  <c r="BY10" i="9"/>
  <c r="BZ10" i="9"/>
  <c r="CA10" i="9"/>
  <c r="CB10" i="9"/>
  <c r="CC10" i="9"/>
  <c r="CD10" i="9"/>
  <c r="CE10" i="9"/>
  <c r="CF10" i="9"/>
  <c r="CG10" i="9"/>
  <c r="AK14" i="9"/>
  <c r="AL14" i="9"/>
  <c r="AL17" i="9" s="1"/>
  <c r="AL21" i="9" s="1"/>
  <c r="AL46" i="11" s="1"/>
  <c r="AM14" i="9"/>
  <c r="AN14" i="9"/>
  <c r="AO14" i="9"/>
  <c r="AP14" i="9"/>
  <c r="AQ14" i="9"/>
  <c r="AR14" i="9"/>
  <c r="AS14" i="9"/>
  <c r="AS17" i="9"/>
  <c r="AS21" i="9" s="1"/>
  <c r="AS46" i="11" s="1"/>
  <c r="AT14" i="9"/>
  <c r="AU14" i="9"/>
  <c r="AU18" i="9" s="1"/>
  <c r="AV14" i="9"/>
  <c r="AW14" i="9"/>
  <c r="AW18" i="9" s="1"/>
  <c r="AW47" i="11" s="1"/>
  <c r="AX14" i="9"/>
  <c r="AY14" i="9"/>
  <c r="AZ14" i="9"/>
  <c r="BA14" i="9"/>
  <c r="BB14" i="9"/>
  <c r="BC14" i="9"/>
  <c r="BD14" i="9"/>
  <c r="BD18" i="9" s="1"/>
  <c r="BD47" i="11" s="1"/>
  <c r="BE14" i="9"/>
  <c r="BF14" i="9"/>
  <c r="BG14" i="9"/>
  <c r="BG17" i="9" s="1"/>
  <c r="BG21" i="9" s="1"/>
  <c r="BG46" i="11" s="1"/>
  <c r="BH14" i="9"/>
  <c r="BI14" i="9"/>
  <c r="BI18" i="9" s="1"/>
  <c r="BI47" i="11" s="1"/>
  <c r="BJ14" i="9"/>
  <c r="BJ17" i="9" s="1"/>
  <c r="BJ21" i="9" s="1"/>
  <c r="BJ46" i="11" s="1"/>
  <c r="BK14" i="9"/>
  <c r="BK18" i="9" s="1"/>
  <c r="BK47" i="11" s="1"/>
  <c r="BK17" i="9"/>
  <c r="BK21" i="9" s="1"/>
  <c r="BK46" i="11" s="1"/>
  <c r="BL14" i="9"/>
  <c r="BM14" i="9"/>
  <c r="BN14" i="9"/>
  <c r="BN18" i="9" s="1"/>
  <c r="BN47" i="11" s="1"/>
  <c r="BO14" i="9"/>
  <c r="BP14" i="9"/>
  <c r="BP18" i="9" s="1"/>
  <c r="BQ14" i="9"/>
  <c r="BR14" i="9"/>
  <c r="BS14" i="9"/>
  <c r="BT14" i="9"/>
  <c r="BU14" i="9"/>
  <c r="BU18" i="9" s="1"/>
  <c r="BU47" i="11" s="1"/>
  <c r="BV14" i="9"/>
  <c r="BW14" i="9"/>
  <c r="BW18" i="9" s="1"/>
  <c r="BX14" i="9"/>
  <c r="BY14" i="9"/>
  <c r="BZ14" i="9"/>
  <c r="BZ18" i="9" s="1"/>
  <c r="BZ47" i="11" s="1"/>
  <c r="CA14" i="9"/>
  <c r="CB14" i="9"/>
  <c r="CC14" i="9"/>
  <c r="CC18" i="9" s="1"/>
  <c r="CD14" i="9"/>
  <c r="CE14" i="9"/>
  <c r="CF14" i="9"/>
  <c r="CG14" i="9"/>
  <c r="AK15" i="9"/>
  <c r="AL15" i="9"/>
  <c r="AL19" i="9"/>
  <c r="AM15" i="9"/>
  <c r="AM19" i="9" s="1"/>
  <c r="AM48" i="11" s="1"/>
  <c r="AN15" i="9"/>
  <c r="AO15" i="9"/>
  <c r="AO19" i="9"/>
  <c r="AO48" i="11"/>
  <c r="AP15" i="9"/>
  <c r="AP19" i="9" s="1"/>
  <c r="AP48" i="11" s="1"/>
  <c r="AQ15" i="9"/>
  <c r="AR15" i="9"/>
  <c r="AS15" i="9"/>
  <c r="AS19" i="9" s="1"/>
  <c r="AS48" i="11" s="1"/>
  <c r="AT15" i="9"/>
  <c r="AU15" i="9"/>
  <c r="AV15" i="9"/>
  <c r="AV19" i="9" s="1"/>
  <c r="AV48" i="11" s="1"/>
  <c r="AW15" i="9"/>
  <c r="AW19" i="9" s="1"/>
  <c r="AW48" i="11" s="1"/>
  <c r="AX15" i="9"/>
  <c r="AY15" i="9"/>
  <c r="AY19" i="9"/>
  <c r="AY48" i="11" s="1"/>
  <c r="AZ15" i="9"/>
  <c r="BA15" i="9"/>
  <c r="BB15" i="9"/>
  <c r="BB19" i="9" s="1"/>
  <c r="BB48" i="11" s="1"/>
  <c r="BC15" i="9"/>
  <c r="BD15" i="9"/>
  <c r="BD19" i="9" s="1"/>
  <c r="BD48" i="11" s="1"/>
  <c r="BE15" i="9"/>
  <c r="BF15" i="9"/>
  <c r="BF19" i="9" s="1"/>
  <c r="BG15" i="9"/>
  <c r="BG19" i="9"/>
  <c r="BG48" i="11" s="1"/>
  <c r="BH15" i="9"/>
  <c r="BH19" i="9"/>
  <c r="BH48" i="11" s="1"/>
  <c r="BI15" i="9"/>
  <c r="BJ15" i="9"/>
  <c r="BK15" i="9"/>
  <c r="BL15" i="9"/>
  <c r="BM15" i="9"/>
  <c r="BM19" i="9"/>
  <c r="BN15" i="9"/>
  <c r="BN19" i="9" s="1"/>
  <c r="BN48" i="11" s="1"/>
  <c r="BO15" i="9"/>
  <c r="BO19" i="9" s="1"/>
  <c r="BO48" i="11" s="1"/>
  <c r="BP15" i="9"/>
  <c r="BP19" i="9" s="1"/>
  <c r="BQ15" i="9"/>
  <c r="BR15" i="9"/>
  <c r="BS15" i="9"/>
  <c r="BS19" i="9" s="1"/>
  <c r="BS48" i="11" s="1"/>
  <c r="BT15" i="9"/>
  <c r="BT19" i="9" s="1"/>
  <c r="BT48" i="11"/>
  <c r="BU15" i="9"/>
  <c r="BV15" i="9"/>
  <c r="BW15" i="9"/>
  <c r="BW17" i="9"/>
  <c r="BW21" i="9" s="1"/>
  <c r="BW46" i="11" s="1"/>
  <c r="BX15" i="9"/>
  <c r="BY15" i="9"/>
  <c r="BY19" i="9"/>
  <c r="BY48" i="11" s="1"/>
  <c r="BZ15" i="9"/>
  <c r="CA15" i="9"/>
  <c r="CB15" i="9"/>
  <c r="CC15" i="9"/>
  <c r="CC19" i="9" s="1"/>
  <c r="CC48" i="11" s="1"/>
  <c r="CD15" i="9"/>
  <c r="CE15" i="9"/>
  <c r="CF15" i="9"/>
  <c r="CF19" i="9"/>
  <c r="CF48" i="11" s="1"/>
  <c r="CG15" i="9"/>
  <c r="CG19" i="9" s="1"/>
  <c r="AK16" i="9"/>
  <c r="AL16" i="9"/>
  <c r="AM16" i="9"/>
  <c r="AM20" i="9" s="1"/>
  <c r="AM49" i="11" s="1"/>
  <c r="AN16" i="9"/>
  <c r="AO16" i="9"/>
  <c r="AO20" i="9" s="1"/>
  <c r="AO49" i="11" s="1"/>
  <c r="AP16" i="9"/>
  <c r="AP20" i="9" s="1"/>
  <c r="AP49" i="11" s="1"/>
  <c r="AQ16" i="9"/>
  <c r="AR16" i="9"/>
  <c r="AR20" i="9" s="1"/>
  <c r="AR49" i="11" s="1"/>
  <c r="AS16" i="9"/>
  <c r="AT16" i="9"/>
  <c r="AU16" i="9"/>
  <c r="AV16" i="9"/>
  <c r="AW16" i="9"/>
  <c r="AX16" i="9"/>
  <c r="AX20" i="9" s="1"/>
  <c r="AX49" i="11" s="1"/>
  <c r="AY16" i="9"/>
  <c r="AZ16" i="9"/>
  <c r="BA16" i="9"/>
  <c r="BA20" i="9" s="1"/>
  <c r="BA49" i="11" s="1"/>
  <c r="BB16" i="9"/>
  <c r="BB20" i="9" s="1"/>
  <c r="BB49" i="11" s="1"/>
  <c r="BC16" i="9"/>
  <c r="BC20" i="9" s="1"/>
  <c r="BC49" i="11" s="1"/>
  <c r="BD16" i="9"/>
  <c r="BE16" i="9"/>
  <c r="BF16" i="9"/>
  <c r="BF20" i="9"/>
  <c r="BF49" i="11" s="1"/>
  <c r="BG16" i="9"/>
  <c r="BH16" i="9"/>
  <c r="BH20" i="9" s="1"/>
  <c r="BH49" i="11" s="1"/>
  <c r="BI16" i="9"/>
  <c r="BI20" i="9" s="1"/>
  <c r="BI49" i="11" s="1"/>
  <c r="BJ16" i="9"/>
  <c r="BJ20" i="9" s="1"/>
  <c r="BJ49" i="11" s="1"/>
  <c r="BK16" i="9"/>
  <c r="BK20" i="9" s="1"/>
  <c r="BL16" i="9"/>
  <c r="BL20" i="9" s="1"/>
  <c r="BL49" i="11"/>
  <c r="BM16" i="9"/>
  <c r="BM20" i="9" s="1"/>
  <c r="BN16" i="9"/>
  <c r="BO16" i="9"/>
  <c r="BP16" i="9"/>
  <c r="BQ16" i="9"/>
  <c r="BQ20" i="9"/>
  <c r="BQ49" i="11"/>
  <c r="BR16" i="9"/>
  <c r="BS16" i="9"/>
  <c r="BT16" i="9"/>
  <c r="BT20" i="9" s="1"/>
  <c r="BT49" i="11" s="1"/>
  <c r="BU16" i="9"/>
  <c r="BU20" i="9" s="1"/>
  <c r="BV16" i="9"/>
  <c r="BW16" i="9"/>
  <c r="BW20" i="9" s="1"/>
  <c r="BX16" i="9"/>
  <c r="BX20" i="9" s="1"/>
  <c r="BY16" i="9"/>
  <c r="BY20" i="9"/>
  <c r="BY49" i="11" s="1"/>
  <c r="BZ16" i="9"/>
  <c r="BZ20" i="9" s="1"/>
  <c r="CA16" i="9"/>
  <c r="CB16" i="9"/>
  <c r="CC16" i="9"/>
  <c r="CC20" i="9" s="1"/>
  <c r="CC49" i="11" s="1"/>
  <c r="CD16" i="9"/>
  <c r="CE16" i="9"/>
  <c r="CF16" i="9"/>
  <c r="CF20" i="9" s="1"/>
  <c r="CF49" i="11" s="1"/>
  <c r="CG16" i="9"/>
  <c r="CG20" i="9" s="1"/>
  <c r="AL18" i="9"/>
  <c r="AL47" i="11" s="1"/>
  <c r="AO18" i="9"/>
  <c r="AO47" i="11"/>
  <c r="AS18" i="9"/>
  <c r="AS47" i="11"/>
  <c r="AU47" i="11"/>
  <c r="AY18" i="9"/>
  <c r="AY47" i="11"/>
  <c r="AZ18" i="9"/>
  <c r="AZ47" i="11"/>
  <c r="BB18" i="9"/>
  <c r="BB47" i="11"/>
  <c r="BC18" i="9"/>
  <c r="BC47" i="11"/>
  <c r="BG18" i="9"/>
  <c r="BG47" i="11" s="1"/>
  <c r="BM18" i="9"/>
  <c r="BM47" i="11" s="1"/>
  <c r="BP47" i="11"/>
  <c r="BR18" i="9"/>
  <c r="BR47" i="11" s="1"/>
  <c r="BS18" i="9"/>
  <c r="BS47" i="11" s="1"/>
  <c r="BW47" i="11"/>
  <c r="BY18" i="9"/>
  <c r="BY47" i="11" s="1"/>
  <c r="CC47" i="11"/>
  <c r="CF18" i="9"/>
  <c r="CF47" i="11" s="1"/>
  <c r="AK19" i="9"/>
  <c r="AK48" i="11"/>
  <c r="AL48" i="11"/>
  <c r="AN19" i="9"/>
  <c r="AN48" i="11"/>
  <c r="AR19" i="9"/>
  <c r="AR48" i="11" s="1"/>
  <c r="AT19" i="9"/>
  <c r="AT48" i="11" s="1"/>
  <c r="AX19" i="9"/>
  <c r="AX48" i="11"/>
  <c r="AZ19" i="9"/>
  <c r="AZ48" i="11"/>
  <c r="BA19" i="9"/>
  <c r="BA48" i="11"/>
  <c r="BC19" i="9"/>
  <c r="BC48" i="11" s="1"/>
  <c r="BE19" i="9"/>
  <c r="BE48" i="11" s="1"/>
  <c r="BF48" i="11"/>
  <c r="BJ19" i="9"/>
  <c r="BJ48" i="11" s="1"/>
  <c r="BK19" i="9"/>
  <c r="BK48" i="11" s="1"/>
  <c r="BL19" i="9"/>
  <c r="BL48" i="11"/>
  <c r="BM48" i="11"/>
  <c r="BP48" i="11"/>
  <c r="BQ19" i="9"/>
  <c r="BQ48" i="11" s="1"/>
  <c r="BR19" i="9"/>
  <c r="BR48" i="11" s="1"/>
  <c r="BU19" i="9"/>
  <c r="BU48" i="11"/>
  <c r="BV19" i="9"/>
  <c r="BV48" i="11" s="1"/>
  <c r="BX19" i="9"/>
  <c r="BX48" i="11"/>
  <c r="BZ19" i="9"/>
  <c r="BZ48" i="11" s="1"/>
  <c r="CA19" i="9"/>
  <c r="CA48" i="11" s="1"/>
  <c r="CB19" i="9"/>
  <c r="CB48" i="11" s="1"/>
  <c r="CD19" i="9"/>
  <c r="CD48" i="11" s="1"/>
  <c r="CG48" i="11"/>
  <c r="AK20" i="9"/>
  <c r="AK49" i="11" s="1"/>
  <c r="AL20" i="9"/>
  <c r="AL49" i="11"/>
  <c r="AN20" i="9"/>
  <c r="AN49" i="11" s="1"/>
  <c r="AQ20" i="9"/>
  <c r="AQ49" i="11"/>
  <c r="AS20" i="9"/>
  <c r="AS49" i="11" s="1"/>
  <c r="AT20" i="9"/>
  <c r="AT49" i="11" s="1"/>
  <c r="AU20" i="9"/>
  <c r="AU49" i="11" s="1"/>
  <c r="AV20" i="9"/>
  <c r="AV49" i="11" s="1"/>
  <c r="AW20" i="9"/>
  <c r="AW49" i="11"/>
  <c r="AY20" i="9"/>
  <c r="AY49" i="11" s="1"/>
  <c r="BD20" i="9"/>
  <c r="BD49" i="11" s="1"/>
  <c r="BE20" i="9"/>
  <c r="BE49" i="11" s="1"/>
  <c r="BG20" i="9"/>
  <c r="BG49" i="11" s="1"/>
  <c r="BK49" i="11"/>
  <c r="BM49" i="11"/>
  <c r="BN20" i="9"/>
  <c r="BN49" i="11"/>
  <c r="BO20" i="9"/>
  <c r="BO49" i="11"/>
  <c r="BR20" i="9"/>
  <c r="BR49" i="11" s="1"/>
  <c r="BS20" i="9"/>
  <c r="BS49" i="11"/>
  <c r="BU49" i="11"/>
  <c r="BV20" i="9"/>
  <c r="BV49" i="11" s="1"/>
  <c r="BW49" i="11"/>
  <c r="BX49" i="11"/>
  <c r="BZ49" i="11"/>
  <c r="CA20" i="9"/>
  <c r="CA49" i="11" s="1"/>
  <c r="CB20" i="9"/>
  <c r="CB49" i="11"/>
  <c r="CD20" i="9"/>
  <c r="CD49" i="11" s="1"/>
  <c r="CE20" i="9"/>
  <c r="CE49" i="11"/>
  <c r="CG49" i="11"/>
  <c r="AK3" i="8"/>
  <c r="AL3" i="8"/>
  <c r="AM3" i="8"/>
  <c r="AN3" i="8"/>
  <c r="AO3" i="8"/>
  <c r="AP3" i="8"/>
  <c r="AQ3" i="8"/>
  <c r="AR3" i="8"/>
  <c r="AS3" i="8"/>
  <c r="AT3" i="8"/>
  <c r="AU3" i="8"/>
  <c r="AV3" i="8"/>
  <c r="AW3" i="8"/>
  <c r="AX3" i="8"/>
  <c r="AY3" i="8"/>
  <c r="AZ3" i="8"/>
  <c r="BA3" i="8"/>
  <c r="BB3" i="8"/>
  <c r="BC3" i="8"/>
  <c r="BD3" i="8"/>
  <c r="BE3" i="8"/>
  <c r="BF3" i="8"/>
  <c r="BG3" i="8"/>
  <c r="BH3" i="8"/>
  <c r="BI3" i="8"/>
  <c r="BJ3" i="8"/>
  <c r="BK3" i="8"/>
  <c r="BL3" i="8"/>
  <c r="BM3" i="8"/>
  <c r="BN3" i="8"/>
  <c r="BO3" i="8"/>
  <c r="BP3" i="8"/>
  <c r="BQ3" i="8"/>
  <c r="BR3" i="8"/>
  <c r="BS3" i="8"/>
  <c r="BT3" i="8"/>
  <c r="BU3" i="8"/>
  <c r="BV3" i="8"/>
  <c r="BW3" i="8"/>
  <c r="BX3" i="8"/>
  <c r="BY3" i="8"/>
  <c r="BZ3" i="8"/>
  <c r="CA3" i="8"/>
  <c r="CB3" i="8"/>
  <c r="CC3" i="8"/>
  <c r="CD3" i="8"/>
  <c r="CE3" i="8"/>
  <c r="CF3" i="8"/>
  <c r="CG3" i="8"/>
  <c r="AK7" i="8"/>
  <c r="AL7" i="8"/>
  <c r="AM7" i="8"/>
  <c r="AN7" i="8"/>
  <c r="AO7" i="8"/>
  <c r="AP7" i="8"/>
  <c r="AQ7" i="8"/>
  <c r="AR7" i="8"/>
  <c r="AS7" i="8"/>
  <c r="AT7" i="8"/>
  <c r="AU7" i="8"/>
  <c r="AV7" i="8"/>
  <c r="AW7" i="8"/>
  <c r="AX7" i="8"/>
  <c r="AY7" i="8"/>
  <c r="AZ7" i="8"/>
  <c r="BA7" i="8"/>
  <c r="BB7" i="8"/>
  <c r="BC7" i="8"/>
  <c r="BD7" i="8"/>
  <c r="BE7" i="8"/>
  <c r="BF7" i="8"/>
  <c r="BG7" i="8"/>
  <c r="BH7" i="8"/>
  <c r="BI7" i="8"/>
  <c r="BJ7" i="8"/>
  <c r="BK7" i="8"/>
  <c r="BL7" i="8"/>
  <c r="BM7" i="8"/>
  <c r="BN7" i="8"/>
  <c r="BO7" i="8"/>
  <c r="BP7" i="8"/>
  <c r="BQ7" i="8"/>
  <c r="BR7" i="8"/>
  <c r="BS7" i="8"/>
  <c r="BT7" i="8"/>
  <c r="BU7" i="8"/>
  <c r="BV7" i="8"/>
  <c r="BW7" i="8"/>
  <c r="BX7" i="8"/>
  <c r="BY7" i="8"/>
  <c r="BZ7" i="8"/>
  <c r="CA7" i="8"/>
  <c r="CB7" i="8"/>
  <c r="CC7" i="8"/>
  <c r="CD7" i="8"/>
  <c r="CE7" i="8"/>
  <c r="CF7" i="8"/>
  <c r="CG7" i="8"/>
  <c r="AK10" i="8"/>
  <c r="AK13" i="8"/>
  <c r="AK43" i="11"/>
  <c r="AL10" i="8"/>
  <c r="AL12" i="8" s="1"/>
  <c r="AM10" i="8"/>
  <c r="AM13" i="8"/>
  <c r="AM43" i="11"/>
  <c r="AN10" i="8"/>
  <c r="AO10" i="8"/>
  <c r="AO13" i="8"/>
  <c r="AO43" i="11"/>
  <c r="AP10" i="8"/>
  <c r="AQ10" i="8"/>
  <c r="AR10" i="8"/>
  <c r="AS10" i="8"/>
  <c r="AS13" i="8" s="1"/>
  <c r="AS43" i="11" s="1"/>
  <c r="AT10" i="8"/>
  <c r="AU10" i="8"/>
  <c r="AU13" i="8" s="1"/>
  <c r="AU43" i="11" s="1"/>
  <c r="AV10" i="8"/>
  <c r="AV12" i="8"/>
  <c r="AV15" i="8" s="1"/>
  <c r="AW10" i="8"/>
  <c r="AW13" i="8"/>
  <c r="AW43" i="11"/>
  <c r="AX10" i="8"/>
  <c r="AY10" i="8"/>
  <c r="AZ10" i="8"/>
  <c r="BA10" i="8"/>
  <c r="BA13" i="8" s="1"/>
  <c r="BA43" i="11" s="1"/>
  <c r="BB10" i="8"/>
  <c r="BC10" i="8"/>
  <c r="BC13" i="8" s="1"/>
  <c r="BC43" i="11" s="1"/>
  <c r="BD10" i="8"/>
  <c r="BD12" i="8" s="1"/>
  <c r="BD15" i="8" s="1"/>
  <c r="BE10" i="8"/>
  <c r="BE13" i="8"/>
  <c r="BE43" i="11" s="1"/>
  <c r="BF10" i="8"/>
  <c r="BF13" i="8"/>
  <c r="BF43" i="11"/>
  <c r="BG10" i="8"/>
  <c r="BH10" i="8"/>
  <c r="BH13" i="8"/>
  <c r="BH43" i="11"/>
  <c r="BI10" i="8"/>
  <c r="BJ10" i="8"/>
  <c r="BK10" i="8"/>
  <c r="BK13" i="8"/>
  <c r="BK43" i="11" s="1"/>
  <c r="BL10" i="8"/>
  <c r="BM10" i="8"/>
  <c r="BM13" i="8" s="1"/>
  <c r="BM43" i="11" s="1"/>
  <c r="BN10" i="8"/>
  <c r="BO10" i="8"/>
  <c r="BO13" i="8" s="1"/>
  <c r="BO43" i="11" s="1"/>
  <c r="BP10" i="8"/>
  <c r="BQ10" i="8"/>
  <c r="BR10" i="8"/>
  <c r="BS10" i="8"/>
  <c r="BS12" i="8" s="1"/>
  <c r="BT10" i="8"/>
  <c r="BU10" i="8"/>
  <c r="BU13" i="8" s="1"/>
  <c r="BU43" i="11" s="1"/>
  <c r="BV10" i="8"/>
  <c r="BV12" i="8" s="1"/>
  <c r="BW10" i="8"/>
  <c r="BW13" i="8" s="1"/>
  <c r="BW43" i="11" s="1"/>
  <c r="BX10" i="8"/>
  <c r="BX13" i="8" s="1"/>
  <c r="BX43" i="11" s="1"/>
  <c r="BY10" i="8"/>
  <c r="BZ10" i="8"/>
  <c r="CA10" i="8"/>
  <c r="CB10" i="8"/>
  <c r="CC10" i="8"/>
  <c r="CD10" i="8"/>
  <c r="CE10" i="8"/>
  <c r="CE13" i="8" s="1"/>
  <c r="CE43" i="11" s="1"/>
  <c r="CF10" i="8"/>
  <c r="CF12" i="8" s="1"/>
  <c r="CF15" i="8" s="1"/>
  <c r="CF42" i="11"/>
  <c r="CG10" i="8"/>
  <c r="CG13" i="8" s="1"/>
  <c r="CG43" i="11" s="1"/>
  <c r="AK11" i="8"/>
  <c r="AL11" i="8"/>
  <c r="AL14" i="8" s="1"/>
  <c r="AL44" i="11" s="1"/>
  <c r="AM11" i="8"/>
  <c r="AN11" i="8"/>
  <c r="AO11" i="8"/>
  <c r="AO14" i="8"/>
  <c r="AO44" i="11"/>
  <c r="AP11" i="8"/>
  <c r="AP14" i="8" s="1"/>
  <c r="AQ11" i="8"/>
  <c r="AR11" i="8"/>
  <c r="AR14" i="8"/>
  <c r="AR44" i="11" s="1"/>
  <c r="AS11" i="8"/>
  <c r="AT11" i="8"/>
  <c r="AT14" i="8" s="1"/>
  <c r="AU11" i="8"/>
  <c r="AV11" i="8"/>
  <c r="AW11" i="8"/>
  <c r="AW14" i="8"/>
  <c r="AW44" i="11"/>
  <c r="AX11" i="8"/>
  <c r="AX14" i="8" s="1"/>
  <c r="AX44" i="11" s="1"/>
  <c r="AY11" i="8"/>
  <c r="AZ11" i="8"/>
  <c r="AZ14" i="8" s="1"/>
  <c r="BA11" i="8"/>
  <c r="BA14" i="8" s="1"/>
  <c r="BA44" i="11" s="1"/>
  <c r="BB11" i="8"/>
  <c r="BB14" i="8" s="1"/>
  <c r="BB44" i="11" s="1"/>
  <c r="BC11" i="8"/>
  <c r="BC14" i="8" s="1"/>
  <c r="BD11" i="8"/>
  <c r="BD42" i="11"/>
  <c r="BE11" i="8"/>
  <c r="BE14" i="8" s="1"/>
  <c r="BE44" i="11" s="1"/>
  <c r="BF11" i="8"/>
  <c r="BG11" i="8"/>
  <c r="BH11" i="8"/>
  <c r="BI11" i="8"/>
  <c r="BI14" i="8"/>
  <c r="BI44" i="11" s="1"/>
  <c r="BJ11" i="8"/>
  <c r="BK11" i="8"/>
  <c r="BK14" i="8"/>
  <c r="BK44" i="11" s="1"/>
  <c r="BL11" i="8"/>
  <c r="BL14" i="8" s="1"/>
  <c r="BM11" i="8"/>
  <c r="BM14" i="8"/>
  <c r="BM44" i="11" s="1"/>
  <c r="BN11" i="8"/>
  <c r="BN14" i="8" s="1"/>
  <c r="BN44" i="11" s="1"/>
  <c r="BO11" i="8"/>
  <c r="BO12" i="8" s="1"/>
  <c r="BO15" i="8" s="1"/>
  <c r="BO42" i="11" s="1"/>
  <c r="BP11" i="8"/>
  <c r="BP14" i="8" s="1"/>
  <c r="BQ11" i="8"/>
  <c r="BQ14" i="8"/>
  <c r="BQ44" i="11"/>
  <c r="BR11" i="8"/>
  <c r="BS11" i="8"/>
  <c r="BS14" i="8"/>
  <c r="BS44" i="11"/>
  <c r="BT11" i="8"/>
  <c r="BU11" i="8"/>
  <c r="BU14" i="8"/>
  <c r="BU44" i="11"/>
  <c r="BV11" i="8"/>
  <c r="BV14" i="8" s="1"/>
  <c r="BV15" i="8"/>
  <c r="BV42" i="11" s="1"/>
  <c r="BW11" i="8"/>
  <c r="BX11" i="8"/>
  <c r="BY11" i="8"/>
  <c r="BY14" i="8" s="1"/>
  <c r="BY44" i="11" s="1"/>
  <c r="BZ11" i="8"/>
  <c r="CA11" i="8"/>
  <c r="CA14" i="8"/>
  <c r="CA44" i="11" s="1"/>
  <c r="CB11" i="8"/>
  <c r="CC11" i="8"/>
  <c r="CC14" i="8" s="1"/>
  <c r="CC44" i="11" s="1"/>
  <c r="CD11" i="8"/>
  <c r="CE11" i="8"/>
  <c r="CF11" i="8"/>
  <c r="CF14" i="8" s="1"/>
  <c r="CG11" i="8"/>
  <c r="AL15" i="8"/>
  <c r="AL42" i="11" s="1"/>
  <c r="AX12" i="8"/>
  <c r="AX15" i="8" s="1"/>
  <c r="AX42" i="11" s="1"/>
  <c r="AY12" i="8"/>
  <c r="AY15" i="8" s="1"/>
  <c r="AY42" i="11" s="1"/>
  <c r="BL12" i="8"/>
  <c r="BL15" i="8" s="1"/>
  <c r="BL42" i="11"/>
  <c r="BP12" i="8"/>
  <c r="BP15" i="8" s="1"/>
  <c r="BP42" i="11" s="1"/>
  <c r="BS15" i="8"/>
  <c r="BS42" i="11"/>
  <c r="BW12" i="8"/>
  <c r="BW15" i="8" s="1"/>
  <c r="BW42" i="11" s="1"/>
  <c r="CE12" i="8"/>
  <c r="CE15" i="8" s="1"/>
  <c r="CE42" i="11" s="1"/>
  <c r="AL13" i="8"/>
  <c r="AL43" i="11"/>
  <c r="AQ13" i="8"/>
  <c r="AQ43" i="11" s="1"/>
  <c r="AV13" i="8"/>
  <c r="AV43" i="11" s="1"/>
  <c r="AX13" i="8"/>
  <c r="AX43" i="11" s="1"/>
  <c r="AY13" i="8"/>
  <c r="AY43" i="11"/>
  <c r="BD13" i="8"/>
  <c r="BD43" i="11"/>
  <c r="BG13" i="8"/>
  <c r="BG43" i="11" s="1"/>
  <c r="BL13" i="8"/>
  <c r="BL43" i="11" s="1"/>
  <c r="BP13" i="8"/>
  <c r="BP43" i="11" s="1"/>
  <c r="BS13" i="8"/>
  <c r="BS43" i="11" s="1"/>
  <c r="BT13" i="8"/>
  <c r="BT43" i="11" s="1"/>
  <c r="CF13" i="8"/>
  <c r="CF43" i="11"/>
  <c r="AN14" i="8"/>
  <c r="AN44" i="11" s="1"/>
  <c r="AP44" i="11"/>
  <c r="AQ14" i="8"/>
  <c r="AQ44" i="11" s="1"/>
  <c r="AT44" i="11"/>
  <c r="AV14" i="8"/>
  <c r="AV44" i="11" s="1"/>
  <c r="AY14" i="8"/>
  <c r="AY44" i="11" s="1"/>
  <c r="AZ44" i="11"/>
  <c r="BC44" i="11"/>
  <c r="BD14" i="8"/>
  <c r="BD44" i="11" s="1"/>
  <c r="BJ14" i="8"/>
  <c r="BJ44" i="11" s="1"/>
  <c r="BL44" i="11"/>
  <c r="BO14" i="8"/>
  <c r="BO44" i="11" s="1"/>
  <c r="BP44" i="11"/>
  <c r="BR14" i="8"/>
  <c r="BR44" i="11" s="1"/>
  <c r="BV44" i="11"/>
  <c r="BW14" i="8"/>
  <c r="BW44" i="11" s="1"/>
  <c r="BZ14" i="8"/>
  <c r="BZ44" i="11"/>
  <c r="CB14" i="8"/>
  <c r="CB44" i="11" s="1"/>
  <c r="CD14" i="8"/>
  <c r="CD44" i="11"/>
  <c r="CE14" i="8"/>
  <c r="CE44" i="11" s="1"/>
  <c r="CF44" i="11"/>
  <c r="AV42" i="11"/>
  <c r="AK3" i="7"/>
  <c r="AL3" i="7"/>
  <c r="AM3" i="7"/>
  <c r="AN3" i="7"/>
  <c r="AO3" i="7"/>
  <c r="AP3" i="7"/>
  <c r="AQ3" i="7"/>
  <c r="AR3" i="7"/>
  <c r="AS3" i="7"/>
  <c r="AT3" i="7"/>
  <c r="AU3" i="7"/>
  <c r="AV3" i="7"/>
  <c r="AW3" i="7"/>
  <c r="AX3" i="7"/>
  <c r="AY3" i="7"/>
  <c r="AZ3" i="7"/>
  <c r="BA3" i="7"/>
  <c r="BB3" i="7"/>
  <c r="BC3" i="7"/>
  <c r="BD3" i="7"/>
  <c r="BE3" i="7"/>
  <c r="BF3" i="7"/>
  <c r="BG3" i="7"/>
  <c r="BH3" i="7"/>
  <c r="BI3" i="7"/>
  <c r="BJ3" i="7"/>
  <c r="BK3" i="7"/>
  <c r="BL3" i="7"/>
  <c r="BM3" i="7"/>
  <c r="BN3" i="7"/>
  <c r="BO3" i="7"/>
  <c r="BP3" i="7"/>
  <c r="BQ3" i="7"/>
  <c r="BR3" i="7"/>
  <c r="BS3" i="7"/>
  <c r="BT3" i="7"/>
  <c r="BU3" i="7"/>
  <c r="BV3" i="7"/>
  <c r="BW3" i="7"/>
  <c r="BX3" i="7"/>
  <c r="BY3" i="7"/>
  <c r="BZ3" i="7"/>
  <c r="CA3" i="7"/>
  <c r="CB3" i="7"/>
  <c r="CC3" i="7"/>
  <c r="CD3" i="7"/>
  <c r="CE3" i="7"/>
  <c r="CF3" i="7"/>
  <c r="CG3" i="7"/>
  <c r="AK8" i="7"/>
  <c r="AL8" i="7"/>
  <c r="AM8" i="7"/>
  <c r="AN8" i="7"/>
  <c r="AO8" i="7"/>
  <c r="AP8" i="7"/>
  <c r="AQ8" i="7"/>
  <c r="AR8" i="7"/>
  <c r="AS8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BX8" i="7"/>
  <c r="BY8" i="7"/>
  <c r="BZ8" i="7"/>
  <c r="CA8" i="7"/>
  <c r="CB8" i="7"/>
  <c r="CC8" i="7"/>
  <c r="CD8" i="7"/>
  <c r="CE8" i="7"/>
  <c r="CF8" i="7"/>
  <c r="CG8" i="7"/>
  <c r="AK11" i="7"/>
  <c r="AL11" i="7"/>
  <c r="AM11" i="7"/>
  <c r="AN11" i="7"/>
  <c r="AO11" i="7"/>
  <c r="AP11" i="7"/>
  <c r="AQ11" i="7"/>
  <c r="AR11" i="7"/>
  <c r="AS11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BX11" i="7"/>
  <c r="BY11" i="7"/>
  <c r="BZ11" i="7"/>
  <c r="CA11" i="7"/>
  <c r="CB11" i="7"/>
  <c r="CC11" i="7"/>
  <c r="CD11" i="7"/>
  <c r="CE11" i="7"/>
  <c r="CF11" i="7"/>
  <c r="CG11" i="7"/>
  <c r="AK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BX13" i="7"/>
  <c r="BY13" i="7"/>
  <c r="BZ13" i="7"/>
  <c r="CA13" i="7"/>
  <c r="CB13" i="7"/>
  <c r="CC13" i="7"/>
  <c r="CD13" i="7"/>
  <c r="CE13" i="7"/>
  <c r="CF13" i="7"/>
  <c r="CG13" i="7"/>
  <c r="AK19" i="7"/>
  <c r="AK24" i="7"/>
  <c r="AK37" i="11" s="1"/>
  <c r="AL19" i="7"/>
  <c r="AL24" i="7"/>
  <c r="AL37" i="11" s="1"/>
  <c r="AM19" i="7"/>
  <c r="AN19" i="7"/>
  <c r="AO19" i="7"/>
  <c r="AO24" i="7" s="1"/>
  <c r="AP19" i="7"/>
  <c r="AQ19" i="7"/>
  <c r="AQ24" i="7"/>
  <c r="AQ37" i="11" s="1"/>
  <c r="AR19" i="7"/>
  <c r="AS19" i="7"/>
  <c r="AS24" i="7"/>
  <c r="AS37" i="11" s="1"/>
  <c r="AT19" i="7"/>
  <c r="AU19" i="7"/>
  <c r="AV19" i="7"/>
  <c r="AV24" i="7"/>
  <c r="AV37" i="11" s="1"/>
  <c r="AW19" i="7"/>
  <c r="AX19" i="7"/>
  <c r="AX24" i="7"/>
  <c r="AX37" i="11" s="1"/>
  <c r="AY19" i="7"/>
  <c r="AZ19" i="7"/>
  <c r="BA19" i="7"/>
  <c r="BA24" i="7" s="1"/>
  <c r="BB19" i="7"/>
  <c r="BC19" i="7"/>
  <c r="BD19" i="7"/>
  <c r="BE19" i="7"/>
  <c r="BF19" i="7"/>
  <c r="BF24" i="7" s="1"/>
  <c r="BF37" i="11" s="1"/>
  <c r="BG19" i="7"/>
  <c r="BG24" i="7" s="1"/>
  <c r="BG37" i="11" s="1"/>
  <c r="BH19" i="7"/>
  <c r="BI19" i="7"/>
  <c r="BJ19" i="7"/>
  <c r="BK19" i="7"/>
  <c r="BK24" i="7"/>
  <c r="BK37" i="11"/>
  <c r="BL19" i="7"/>
  <c r="BM19" i="7"/>
  <c r="BM24" i="7" s="1"/>
  <c r="BN19" i="7"/>
  <c r="BN24" i="7"/>
  <c r="BN37" i="11" s="1"/>
  <c r="BO19" i="7"/>
  <c r="BO24" i="7"/>
  <c r="BO37" i="11" s="1"/>
  <c r="BP19" i="7"/>
  <c r="BP24" i="7" s="1"/>
  <c r="BP37" i="11"/>
  <c r="BQ19" i="7"/>
  <c r="BQ24" i="7" s="1"/>
  <c r="BQ37" i="11" s="1"/>
  <c r="BR19" i="7"/>
  <c r="BR24" i="7"/>
  <c r="BR37" i="11"/>
  <c r="BS19" i="7"/>
  <c r="BS24" i="7" s="1"/>
  <c r="BT19" i="7"/>
  <c r="BU19" i="7"/>
  <c r="BU24" i="7" s="1"/>
  <c r="BU37" i="11" s="1"/>
  <c r="BV19" i="7"/>
  <c r="BW19" i="7"/>
  <c r="BW24" i="7"/>
  <c r="BW37" i="11"/>
  <c r="BX19" i="7"/>
  <c r="BY19" i="7"/>
  <c r="BZ19" i="7"/>
  <c r="BZ24" i="7"/>
  <c r="BZ37" i="11" s="1"/>
  <c r="CA19" i="7"/>
  <c r="CB19" i="7"/>
  <c r="CC19" i="7"/>
  <c r="CC24" i="7" s="1"/>
  <c r="CC37" i="11" s="1"/>
  <c r="CD19" i="7"/>
  <c r="CD24" i="7" s="1"/>
  <c r="CD37" i="11" s="1"/>
  <c r="CE19" i="7"/>
  <c r="CE24" i="7" s="1"/>
  <c r="CE37" i="11"/>
  <c r="CF19" i="7"/>
  <c r="CF24" i="7"/>
  <c r="CF37" i="11" s="1"/>
  <c r="CG19" i="7"/>
  <c r="AK20" i="7"/>
  <c r="AK25" i="7"/>
  <c r="AK38" i="11" s="1"/>
  <c r="AL20" i="7"/>
  <c r="AM20" i="7"/>
  <c r="AN20" i="7"/>
  <c r="AO20" i="7"/>
  <c r="AO25" i="7"/>
  <c r="AO38" i="11" s="1"/>
  <c r="AP20" i="7"/>
  <c r="AQ20" i="7"/>
  <c r="AR20" i="7"/>
  <c r="AR25" i="7" s="1"/>
  <c r="AR38" i="11"/>
  <c r="AS20" i="7"/>
  <c r="AS25" i="7"/>
  <c r="AS38" i="11" s="1"/>
  <c r="AT20" i="7"/>
  <c r="AU20" i="7"/>
  <c r="AV20" i="7"/>
  <c r="AW20" i="7"/>
  <c r="AW25" i="7"/>
  <c r="AW38" i="11" s="1"/>
  <c r="AX20" i="7"/>
  <c r="AX25" i="7"/>
  <c r="AY20" i="7"/>
  <c r="AZ20" i="7"/>
  <c r="BA20" i="7"/>
  <c r="BA25" i="7"/>
  <c r="BA38" i="11" s="1"/>
  <c r="BB20" i="7"/>
  <c r="BC20" i="7"/>
  <c r="BC25" i="7"/>
  <c r="BC38" i="11" s="1"/>
  <c r="BD20" i="7"/>
  <c r="BD25" i="7" s="1"/>
  <c r="BD38" i="11"/>
  <c r="BE20" i="7"/>
  <c r="BE25" i="7" s="1"/>
  <c r="BE38" i="11" s="1"/>
  <c r="BF20" i="7"/>
  <c r="BG20" i="7"/>
  <c r="BH20" i="7"/>
  <c r="BH25" i="7" s="1"/>
  <c r="BH38" i="11" s="1"/>
  <c r="BI20" i="7"/>
  <c r="BI25" i="7"/>
  <c r="BI38" i="11"/>
  <c r="BJ20" i="7"/>
  <c r="BJ25" i="7" s="1"/>
  <c r="BK20" i="7"/>
  <c r="BK25" i="7" s="1"/>
  <c r="BK38" i="11" s="1"/>
  <c r="BL20" i="7"/>
  <c r="BM20" i="7"/>
  <c r="BN20" i="7"/>
  <c r="BO20" i="7"/>
  <c r="BP20" i="7"/>
  <c r="BP25" i="7"/>
  <c r="BP38" i="11" s="1"/>
  <c r="BQ20" i="7"/>
  <c r="BQ25" i="7"/>
  <c r="BR20" i="7"/>
  <c r="BS20" i="7"/>
  <c r="BS25" i="7"/>
  <c r="BS38" i="11"/>
  <c r="BT20" i="7"/>
  <c r="BU20" i="7"/>
  <c r="BU25" i="7"/>
  <c r="BU38" i="11"/>
  <c r="BV20" i="7"/>
  <c r="BW20" i="7"/>
  <c r="BX20" i="7"/>
  <c r="BY20" i="7"/>
  <c r="BY25" i="7" s="1"/>
  <c r="BY38" i="11" s="1"/>
  <c r="BZ20" i="7"/>
  <c r="CA20" i="7"/>
  <c r="CA25" i="7"/>
  <c r="CA38" i="11" s="1"/>
  <c r="CB20" i="7"/>
  <c r="CC20" i="7"/>
  <c r="CC25" i="7" s="1"/>
  <c r="CC38" i="11" s="1"/>
  <c r="CD20" i="7"/>
  <c r="CD25" i="7" s="1"/>
  <c r="CD38" i="11" s="1"/>
  <c r="CE20" i="7"/>
  <c r="CF20" i="7"/>
  <c r="CG20" i="7"/>
  <c r="CG25" i="7" s="1"/>
  <c r="CG38" i="11" s="1"/>
  <c r="AK21" i="7"/>
  <c r="AL21" i="7"/>
  <c r="AM21" i="7"/>
  <c r="AM26" i="7"/>
  <c r="AM39" i="11" s="1"/>
  <c r="AN21" i="7"/>
  <c r="AN26" i="7" s="1"/>
  <c r="AN39" i="11" s="1"/>
  <c r="AO21" i="7"/>
  <c r="AO26" i="7"/>
  <c r="AO39" i="11"/>
  <c r="AP21" i="7"/>
  <c r="AP26" i="7" s="1"/>
  <c r="AP39" i="11" s="1"/>
  <c r="AQ21" i="7"/>
  <c r="AR21" i="7"/>
  <c r="AR26" i="7" s="1"/>
  <c r="AR39" i="11"/>
  <c r="AS21" i="7"/>
  <c r="AT21" i="7"/>
  <c r="AT26" i="7" s="1"/>
  <c r="AU21" i="7"/>
  <c r="AU26" i="7"/>
  <c r="AV21" i="7"/>
  <c r="AV26" i="7" s="1"/>
  <c r="AW21" i="7"/>
  <c r="AW26" i="7"/>
  <c r="AW39" i="11"/>
  <c r="AX21" i="7"/>
  <c r="AX26" i="7"/>
  <c r="AY21" i="7"/>
  <c r="AY26" i="7" s="1"/>
  <c r="AZ21" i="7"/>
  <c r="AZ26" i="7" s="1"/>
  <c r="AZ39" i="11" s="1"/>
  <c r="BA21" i="7"/>
  <c r="BB21" i="7"/>
  <c r="BB26" i="7" s="1"/>
  <c r="BB39" i="11"/>
  <c r="BC21" i="7"/>
  <c r="BC26" i="7"/>
  <c r="BC39" i="11" s="1"/>
  <c r="BD21" i="7"/>
  <c r="BD26" i="7"/>
  <c r="BD39" i="11" s="1"/>
  <c r="BE21" i="7"/>
  <c r="BF21" i="7"/>
  <c r="BF26" i="7"/>
  <c r="BF39" i="11"/>
  <c r="BG21" i="7"/>
  <c r="BH21" i="7"/>
  <c r="BH26" i="7"/>
  <c r="BH39" i="11"/>
  <c r="BI21" i="7"/>
  <c r="BJ21" i="7"/>
  <c r="BJ26" i="7"/>
  <c r="BK21" i="7"/>
  <c r="BL21" i="7"/>
  <c r="BL26" i="7" s="1"/>
  <c r="BM21" i="7"/>
  <c r="BM26" i="7"/>
  <c r="BM39" i="11"/>
  <c r="BN21" i="7"/>
  <c r="BN26" i="7"/>
  <c r="BN39" i="11"/>
  <c r="BO21" i="7"/>
  <c r="BP21" i="7"/>
  <c r="BP26" i="7"/>
  <c r="BP39" i="11"/>
  <c r="BQ21" i="7"/>
  <c r="BQ26" i="7" s="1"/>
  <c r="BQ39" i="11" s="1"/>
  <c r="BR21" i="7"/>
  <c r="BR26" i="7" s="1"/>
  <c r="BR39" i="11" s="1"/>
  <c r="BS21" i="7"/>
  <c r="BS26" i="7"/>
  <c r="BT21" i="7"/>
  <c r="BU21" i="7"/>
  <c r="BU26" i="7" s="1"/>
  <c r="BU39" i="11"/>
  <c r="BV21" i="7"/>
  <c r="BV26" i="7"/>
  <c r="BW21" i="7"/>
  <c r="BX21" i="7"/>
  <c r="BX26" i="7" s="1"/>
  <c r="BX39" i="11"/>
  <c r="BY21" i="7"/>
  <c r="BZ21" i="7"/>
  <c r="BZ26" i="7" s="1"/>
  <c r="BZ39" i="11"/>
  <c r="CA21" i="7"/>
  <c r="CA26" i="7"/>
  <c r="CA39" i="11" s="1"/>
  <c r="CB21" i="7"/>
  <c r="CB26" i="7" s="1"/>
  <c r="CC21" i="7"/>
  <c r="CD21" i="7"/>
  <c r="CD26" i="7" s="1"/>
  <c r="CD39" i="11" s="1"/>
  <c r="CE21" i="7"/>
  <c r="CF21" i="7"/>
  <c r="CF26" i="7"/>
  <c r="CF39" i="11" s="1"/>
  <c r="CG21" i="7"/>
  <c r="AK22" i="7"/>
  <c r="AK27" i="7" s="1"/>
  <c r="AK40" i="11" s="1"/>
  <c r="AL22" i="7"/>
  <c r="AL27" i="7" s="1"/>
  <c r="AL40" i="11"/>
  <c r="AM22" i="7"/>
  <c r="AN22" i="7"/>
  <c r="AO22" i="7"/>
  <c r="AO27" i="7"/>
  <c r="AO40" i="11" s="1"/>
  <c r="AP22" i="7"/>
  <c r="AQ22" i="7"/>
  <c r="AQ27" i="7" s="1"/>
  <c r="AQ40" i="11"/>
  <c r="AR22" i="7"/>
  <c r="AS22" i="7"/>
  <c r="AS27" i="7" s="1"/>
  <c r="AS40" i="11" s="1"/>
  <c r="AT22" i="7"/>
  <c r="AT27" i="7"/>
  <c r="AU22" i="7"/>
  <c r="AU27" i="7"/>
  <c r="AU40" i="11" s="1"/>
  <c r="AV22" i="7"/>
  <c r="AW22" i="7"/>
  <c r="AW27" i="7"/>
  <c r="AW40" i="11" s="1"/>
  <c r="AX22" i="7"/>
  <c r="AY22" i="7"/>
  <c r="AY27" i="7" s="1"/>
  <c r="AY40" i="11"/>
  <c r="AZ22" i="7"/>
  <c r="AZ27" i="7" s="1"/>
  <c r="AZ40" i="11" s="1"/>
  <c r="BA22" i="7"/>
  <c r="BB22" i="7"/>
  <c r="BC22" i="7"/>
  <c r="BD22" i="7"/>
  <c r="BD27" i="7" s="1"/>
  <c r="BD40" i="11" s="1"/>
  <c r="BE22" i="7"/>
  <c r="BF22" i="7"/>
  <c r="BF27" i="7" s="1"/>
  <c r="BF40" i="11" s="1"/>
  <c r="BG22" i="7"/>
  <c r="BG27" i="7"/>
  <c r="BG40" i="11" s="1"/>
  <c r="BH22" i="7"/>
  <c r="BI22" i="7"/>
  <c r="BI27" i="7" s="1"/>
  <c r="BI40" i="11" s="1"/>
  <c r="BJ22" i="7"/>
  <c r="BK22" i="7"/>
  <c r="BK27" i="7"/>
  <c r="BK40" i="11" s="1"/>
  <c r="BL22" i="7"/>
  <c r="BL27" i="7" s="1"/>
  <c r="BM22" i="7"/>
  <c r="BM27" i="7" s="1"/>
  <c r="BM40" i="11" s="1"/>
  <c r="BN22" i="7"/>
  <c r="BN23" i="7" s="1"/>
  <c r="BN28" i="7" s="1"/>
  <c r="BN36" i="11" s="1"/>
  <c r="BO22" i="7"/>
  <c r="BO27" i="7" s="1"/>
  <c r="BP22" i="7"/>
  <c r="BQ22" i="7"/>
  <c r="BQ27" i="7" s="1"/>
  <c r="BQ40" i="11" s="1"/>
  <c r="BR22" i="7"/>
  <c r="BS22" i="7"/>
  <c r="BS27" i="7"/>
  <c r="BS40" i="11"/>
  <c r="BT22" i="7"/>
  <c r="BT27" i="7" s="1"/>
  <c r="BT40" i="11" s="1"/>
  <c r="BU22" i="7"/>
  <c r="BU27" i="7"/>
  <c r="BU40" i="11" s="1"/>
  <c r="BV22" i="7"/>
  <c r="BV27" i="7" s="1"/>
  <c r="BV40" i="11" s="1"/>
  <c r="BW22" i="7"/>
  <c r="BW27" i="7"/>
  <c r="BW40" i="11" s="1"/>
  <c r="BX22" i="7"/>
  <c r="BX27" i="7" s="1"/>
  <c r="BX40" i="11" s="1"/>
  <c r="BY22" i="7"/>
  <c r="BY27" i="7" s="1"/>
  <c r="BY40" i="11" s="1"/>
  <c r="BZ22" i="7"/>
  <c r="BZ27" i="7" s="1"/>
  <c r="BZ40" i="11"/>
  <c r="CA22" i="7"/>
  <c r="CA27" i="7"/>
  <c r="CA40" i="11" s="1"/>
  <c r="CB22" i="7"/>
  <c r="CC22" i="7"/>
  <c r="CD22" i="7"/>
  <c r="CD27" i="7" s="1"/>
  <c r="CD40" i="11"/>
  <c r="CE22" i="7"/>
  <c r="CE27" i="7"/>
  <c r="CF22" i="7"/>
  <c r="CG22" i="7"/>
  <c r="CG27" i="7" s="1"/>
  <c r="CG40" i="11" s="1"/>
  <c r="AM24" i="7"/>
  <c r="AM37" i="11"/>
  <c r="AO37" i="11"/>
  <c r="AU24" i="7"/>
  <c r="AU37" i="11" s="1"/>
  <c r="AW24" i="7"/>
  <c r="AW37" i="11" s="1"/>
  <c r="AY24" i="7"/>
  <c r="AY37" i="11"/>
  <c r="AZ24" i="7"/>
  <c r="AZ37" i="11" s="1"/>
  <c r="BA37" i="11"/>
  <c r="BC24" i="7"/>
  <c r="BC37" i="11"/>
  <c r="BE24" i="7"/>
  <c r="BE37" i="11"/>
  <c r="BH24" i="7"/>
  <c r="BH37" i="11" s="1"/>
  <c r="BI24" i="7"/>
  <c r="BI37" i="11" s="1"/>
  <c r="BJ24" i="7"/>
  <c r="BJ37" i="11" s="1"/>
  <c r="BL24" i="7"/>
  <c r="BL37" i="11" s="1"/>
  <c r="BM37" i="11"/>
  <c r="BS37" i="11"/>
  <c r="BT24" i="7"/>
  <c r="BT37" i="11" s="1"/>
  <c r="BY24" i="7"/>
  <c r="BY37" i="11"/>
  <c r="CA24" i="7"/>
  <c r="CA37" i="11" s="1"/>
  <c r="CG24" i="7"/>
  <c r="CG37" i="11" s="1"/>
  <c r="AL25" i="7"/>
  <c r="AL38" i="11" s="1"/>
  <c r="AM25" i="7"/>
  <c r="AM38" i="11" s="1"/>
  <c r="AN25" i="7"/>
  <c r="AN38" i="11"/>
  <c r="AP25" i="7"/>
  <c r="AP38" i="11" s="1"/>
  <c r="AT25" i="7"/>
  <c r="AT38" i="11"/>
  <c r="AV25" i="7"/>
  <c r="AV38" i="11" s="1"/>
  <c r="AX38" i="11"/>
  <c r="AZ25" i="7"/>
  <c r="AZ38" i="11" s="1"/>
  <c r="BB25" i="7"/>
  <c r="BB38" i="11" s="1"/>
  <c r="BJ38" i="11"/>
  <c r="BL25" i="7"/>
  <c r="BL38" i="11" s="1"/>
  <c r="BN25" i="7"/>
  <c r="BN38" i="11"/>
  <c r="BQ38" i="11"/>
  <c r="BR25" i="7"/>
  <c r="BR38" i="11" s="1"/>
  <c r="BT25" i="7"/>
  <c r="BT38" i="11"/>
  <c r="BV25" i="7"/>
  <c r="BV38" i="11" s="1"/>
  <c r="BX25" i="7"/>
  <c r="BX38" i="11"/>
  <c r="BZ25" i="7"/>
  <c r="BZ38" i="11"/>
  <c r="CB25" i="7"/>
  <c r="CB38" i="11"/>
  <c r="CF25" i="7"/>
  <c r="CF38" i="11" s="1"/>
  <c r="AK26" i="7"/>
  <c r="AK39" i="11"/>
  <c r="AQ26" i="7"/>
  <c r="AQ39" i="11"/>
  <c r="AS26" i="7"/>
  <c r="AS39" i="11" s="1"/>
  <c r="AT39" i="11"/>
  <c r="AU39" i="11"/>
  <c r="AV39" i="11"/>
  <c r="AX39" i="11"/>
  <c r="AY39" i="11"/>
  <c r="BA26" i="7"/>
  <c r="BA39" i="11" s="1"/>
  <c r="BE26" i="7"/>
  <c r="BE39" i="11"/>
  <c r="BG26" i="7"/>
  <c r="BG39" i="11"/>
  <c r="BI26" i="7"/>
  <c r="BI39" i="11"/>
  <c r="BJ39" i="11"/>
  <c r="BL39" i="11"/>
  <c r="BO26" i="7"/>
  <c r="BO39" i="11"/>
  <c r="BS39" i="11"/>
  <c r="BV39" i="11"/>
  <c r="BW26" i="7"/>
  <c r="BW39" i="11" s="1"/>
  <c r="BY26" i="7"/>
  <c r="BY39" i="11"/>
  <c r="CB39" i="11"/>
  <c r="CC26" i="7"/>
  <c r="CC39" i="11"/>
  <c r="CE26" i="7"/>
  <c r="CE39" i="11"/>
  <c r="CG26" i="7"/>
  <c r="CG39" i="11"/>
  <c r="AN27" i="7"/>
  <c r="AN40" i="11"/>
  <c r="AP27" i="7"/>
  <c r="AP40" i="11"/>
  <c r="AR27" i="7"/>
  <c r="AR40" i="11" s="1"/>
  <c r="AT40" i="11"/>
  <c r="AV27" i="7"/>
  <c r="AV40" i="11"/>
  <c r="AX27" i="7"/>
  <c r="AX40" i="11" s="1"/>
  <c r="BA27" i="7"/>
  <c r="BA40" i="11" s="1"/>
  <c r="BB27" i="7"/>
  <c r="BB40" i="11"/>
  <c r="BE27" i="7"/>
  <c r="BE40" i="11" s="1"/>
  <c r="BH27" i="7"/>
  <c r="BH40" i="11" s="1"/>
  <c r="BJ27" i="7"/>
  <c r="BJ40" i="11"/>
  <c r="BL40" i="11"/>
  <c r="BN27" i="7"/>
  <c r="BN40" i="11" s="1"/>
  <c r="BO40" i="11"/>
  <c r="BP27" i="7"/>
  <c r="BP40" i="11"/>
  <c r="BR27" i="7"/>
  <c r="BR40" i="11"/>
  <c r="CB27" i="7"/>
  <c r="CB40" i="11" s="1"/>
  <c r="CC27" i="7"/>
  <c r="CC40" i="11"/>
  <c r="CE40" i="11"/>
  <c r="AK3" i="6"/>
  <c r="AL3" i="6"/>
  <c r="AM3" i="6"/>
  <c r="AN3" i="6"/>
  <c r="AO3" i="6"/>
  <c r="AP3" i="6"/>
  <c r="AQ3" i="6"/>
  <c r="AR3" i="6"/>
  <c r="AS3" i="6"/>
  <c r="AT3" i="6"/>
  <c r="AU3" i="6"/>
  <c r="AV3" i="6"/>
  <c r="AW3" i="6"/>
  <c r="AX3" i="6"/>
  <c r="AY3" i="6"/>
  <c r="AZ3" i="6"/>
  <c r="BA3" i="6"/>
  <c r="BB3" i="6"/>
  <c r="BC3" i="6"/>
  <c r="BD3" i="6"/>
  <c r="BE3" i="6"/>
  <c r="BF3" i="6"/>
  <c r="BG3" i="6"/>
  <c r="BH3" i="6"/>
  <c r="BI3" i="6"/>
  <c r="BJ3" i="6"/>
  <c r="BK3" i="6"/>
  <c r="BL3" i="6"/>
  <c r="BM3" i="6"/>
  <c r="BN3" i="6"/>
  <c r="BO3" i="6"/>
  <c r="BP3" i="6"/>
  <c r="BQ3" i="6"/>
  <c r="BR3" i="6"/>
  <c r="BS3" i="6"/>
  <c r="BT3" i="6"/>
  <c r="BU3" i="6"/>
  <c r="BV3" i="6"/>
  <c r="BW3" i="6"/>
  <c r="BX3" i="6"/>
  <c r="BY3" i="6"/>
  <c r="BZ3" i="6"/>
  <c r="CA3" i="6"/>
  <c r="CB3" i="6"/>
  <c r="CC3" i="6"/>
  <c r="CD3" i="6"/>
  <c r="CE3" i="6"/>
  <c r="CF3" i="6"/>
  <c r="CG3" i="6"/>
  <c r="AK5" i="6"/>
  <c r="AL5" i="6"/>
  <c r="AM5" i="6"/>
  <c r="AN5" i="6"/>
  <c r="AO5" i="6"/>
  <c r="AP5" i="6"/>
  <c r="AQ5" i="6"/>
  <c r="AR5" i="6"/>
  <c r="AS5" i="6"/>
  <c r="AT5" i="6"/>
  <c r="AU5" i="6"/>
  <c r="AV5" i="6"/>
  <c r="AW5" i="6"/>
  <c r="AX5" i="6"/>
  <c r="AY5" i="6"/>
  <c r="AZ5" i="6"/>
  <c r="BA5" i="6"/>
  <c r="BB5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BV5" i="6"/>
  <c r="BW5" i="6"/>
  <c r="BX5" i="6"/>
  <c r="BY5" i="6"/>
  <c r="BZ5" i="6"/>
  <c r="CA5" i="6"/>
  <c r="CB5" i="6"/>
  <c r="CC5" i="6"/>
  <c r="CD5" i="6"/>
  <c r="CE5" i="6"/>
  <c r="CF5" i="6"/>
  <c r="CG5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BO10" i="6"/>
  <c r="BP10" i="6"/>
  <c r="BQ10" i="6"/>
  <c r="BR10" i="6"/>
  <c r="BS10" i="6"/>
  <c r="BT10" i="6"/>
  <c r="BU10" i="6"/>
  <c r="BV10" i="6"/>
  <c r="BW10" i="6"/>
  <c r="BX10" i="6"/>
  <c r="BY10" i="6"/>
  <c r="BZ10" i="6"/>
  <c r="CA10" i="6"/>
  <c r="CB10" i="6"/>
  <c r="CC10" i="6"/>
  <c r="CD10" i="6"/>
  <c r="CE10" i="6"/>
  <c r="CF10" i="6"/>
  <c r="CG10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BO14" i="6"/>
  <c r="BP14" i="6"/>
  <c r="BQ14" i="6"/>
  <c r="BR14" i="6"/>
  <c r="BS14" i="6"/>
  <c r="BT14" i="6"/>
  <c r="BU14" i="6"/>
  <c r="BV14" i="6"/>
  <c r="BW14" i="6"/>
  <c r="BX14" i="6"/>
  <c r="BY14" i="6"/>
  <c r="BZ14" i="6"/>
  <c r="CA14" i="6"/>
  <c r="CB14" i="6"/>
  <c r="CC14" i="6"/>
  <c r="CD14" i="6"/>
  <c r="CE14" i="6"/>
  <c r="CF14" i="6"/>
  <c r="CG14" i="6"/>
  <c r="AK16" i="6"/>
  <c r="AK22" i="6"/>
  <c r="AK30" i="11"/>
  <c r="AL16" i="6"/>
  <c r="AM16" i="6"/>
  <c r="AN16" i="6"/>
  <c r="AN22" i="6"/>
  <c r="AN30" i="11" s="1"/>
  <c r="AO16" i="6"/>
  <c r="AP16" i="6"/>
  <c r="AQ16" i="6"/>
  <c r="AR16" i="6"/>
  <c r="AR22" i="6"/>
  <c r="AS16" i="6"/>
  <c r="AT16" i="6"/>
  <c r="AT22" i="6" s="1"/>
  <c r="AT30" i="11" s="1"/>
  <c r="AU16" i="6"/>
  <c r="AV16" i="6"/>
  <c r="AV22" i="6" s="1"/>
  <c r="AV30" i="11" s="1"/>
  <c r="AW16" i="6"/>
  <c r="AW22" i="6"/>
  <c r="AW30" i="11"/>
  <c r="AX16" i="6"/>
  <c r="AY16" i="6"/>
  <c r="AZ16" i="6"/>
  <c r="AZ22" i="6"/>
  <c r="AZ30" i="11" s="1"/>
  <c r="BA16" i="6"/>
  <c r="BB16" i="6"/>
  <c r="BB22" i="6"/>
  <c r="BB30" i="11" s="1"/>
  <c r="BC16" i="6"/>
  <c r="BD16" i="6"/>
  <c r="BD22" i="6" s="1"/>
  <c r="BD30" i="11" s="1"/>
  <c r="BE16" i="6"/>
  <c r="BE22" i="6"/>
  <c r="BE30" i="11" s="1"/>
  <c r="BF16" i="6"/>
  <c r="BG16" i="6"/>
  <c r="BH16" i="6"/>
  <c r="BH22" i="6"/>
  <c r="BH30" i="11" s="1"/>
  <c r="BI16" i="6"/>
  <c r="BI22" i="6" s="1"/>
  <c r="BI30" i="11" s="1"/>
  <c r="BJ16" i="6"/>
  <c r="BJ22" i="6"/>
  <c r="BJ30" i="11" s="1"/>
  <c r="BK16" i="6"/>
  <c r="BL16" i="6"/>
  <c r="BL22" i="6" s="1"/>
  <c r="BL30" i="11" s="1"/>
  <c r="BM16" i="6"/>
  <c r="BM22" i="6"/>
  <c r="BM30" i="11"/>
  <c r="BN16" i="6"/>
  <c r="BO16" i="6"/>
  <c r="BP16" i="6"/>
  <c r="BP22" i="6"/>
  <c r="BP30" i="11" s="1"/>
  <c r="BQ16" i="6"/>
  <c r="BQ22" i="6"/>
  <c r="BQ30" i="11"/>
  <c r="BR16" i="6"/>
  <c r="BR22" i="6" s="1"/>
  <c r="BR30" i="11" s="1"/>
  <c r="BS16" i="6"/>
  <c r="BS22" i="6" s="1"/>
  <c r="BT16" i="6"/>
  <c r="BT22" i="6" s="1"/>
  <c r="BT30" i="11" s="1"/>
  <c r="BU16" i="6"/>
  <c r="BV16" i="6"/>
  <c r="BW16" i="6"/>
  <c r="BX16" i="6"/>
  <c r="BX22" i="6"/>
  <c r="BY16" i="6"/>
  <c r="BY22" i="6"/>
  <c r="BY30" i="11" s="1"/>
  <c r="BZ16" i="6"/>
  <c r="BZ22" i="6"/>
  <c r="BZ30" i="11" s="1"/>
  <c r="CA16" i="6"/>
  <c r="CA22" i="6"/>
  <c r="CA30" i="11"/>
  <c r="CB16" i="6"/>
  <c r="CB22" i="6" s="1"/>
  <c r="CB30" i="11" s="1"/>
  <c r="CC16" i="6"/>
  <c r="CC22" i="6"/>
  <c r="CC30" i="11" s="1"/>
  <c r="CD16" i="6"/>
  <c r="CE16" i="6"/>
  <c r="CF16" i="6"/>
  <c r="CF22" i="6" s="1"/>
  <c r="CF30" i="11" s="1"/>
  <c r="CG16" i="6"/>
  <c r="AK17" i="6"/>
  <c r="AK23" i="6"/>
  <c r="AK31" i="11" s="1"/>
  <c r="AL17" i="6"/>
  <c r="AL23" i="6"/>
  <c r="AL31" i="11"/>
  <c r="AM17" i="6"/>
  <c r="AM21" i="6" s="1"/>
  <c r="AM27" i="6" s="1"/>
  <c r="AM29" i="11" s="1"/>
  <c r="AM23" i="6"/>
  <c r="AN17" i="6"/>
  <c r="AN23" i="6"/>
  <c r="AO17" i="6"/>
  <c r="AO23" i="6"/>
  <c r="AO31" i="11"/>
  <c r="AP17" i="6"/>
  <c r="AP23" i="6" s="1"/>
  <c r="AP31" i="11" s="1"/>
  <c r="AQ17" i="6"/>
  <c r="AQ23" i="6" s="1"/>
  <c r="AQ31" i="11" s="1"/>
  <c r="AR17" i="6"/>
  <c r="AS17" i="6"/>
  <c r="AS23" i="6"/>
  <c r="AS31" i="11" s="1"/>
  <c r="AT17" i="6"/>
  <c r="AU17" i="6"/>
  <c r="AU23" i="6"/>
  <c r="AU31" i="11" s="1"/>
  <c r="AV17" i="6"/>
  <c r="AV23" i="6"/>
  <c r="AV31" i="11"/>
  <c r="AW17" i="6"/>
  <c r="AW23" i="6" s="1"/>
  <c r="AW31" i="11" s="1"/>
  <c r="AX17" i="6"/>
  <c r="AX23" i="6"/>
  <c r="AX31" i="11" s="1"/>
  <c r="AY17" i="6"/>
  <c r="AY23" i="6"/>
  <c r="AY31" i="11" s="1"/>
  <c r="AZ17" i="6"/>
  <c r="BA17" i="6"/>
  <c r="BA23" i="6"/>
  <c r="BA31" i="11" s="1"/>
  <c r="BB17" i="6"/>
  <c r="BC17" i="6"/>
  <c r="BC23" i="6"/>
  <c r="BC31" i="11" s="1"/>
  <c r="BD17" i="6"/>
  <c r="BD23" i="6" s="1"/>
  <c r="BD31" i="11" s="1"/>
  <c r="BE17" i="6"/>
  <c r="BE23" i="6"/>
  <c r="BE31" i="11"/>
  <c r="BF17" i="6"/>
  <c r="BF23" i="6" s="1"/>
  <c r="BF31" i="11" s="1"/>
  <c r="BG17" i="6"/>
  <c r="BG23" i="6"/>
  <c r="BH17" i="6"/>
  <c r="BI17" i="6"/>
  <c r="BI23" i="6"/>
  <c r="BI31" i="11"/>
  <c r="BJ17" i="6"/>
  <c r="BK17" i="6"/>
  <c r="BK23" i="6"/>
  <c r="BK31" i="11"/>
  <c r="BL17" i="6"/>
  <c r="BM17" i="6"/>
  <c r="BM23" i="6"/>
  <c r="BM31" i="11"/>
  <c r="BN17" i="6"/>
  <c r="BN23" i="6"/>
  <c r="BN31" i="11"/>
  <c r="BO17" i="6"/>
  <c r="BO23" i="6" s="1"/>
  <c r="BO31" i="11" s="1"/>
  <c r="BP17" i="6"/>
  <c r="BP23" i="6" s="1"/>
  <c r="BP31" i="11" s="1"/>
  <c r="BQ17" i="6"/>
  <c r="BQ23" i="6" s="1"/>
  <c r="BQ31" i="11" s="1"/>
  <c r="BR17" i="6"/>
  <c r="BS17" i="6"/>
  <c r="BS23" i="6" s="1"/>
  <c r="BS31" i="11" s="1"/>
  <c r="BT17" i="6"/>
  <c r="BT23" i="6" s="1"/>
  <c r="BT31" i="11" s="1"/>
  <c r="BU17" i="6"/>
  <c r="BU23" i="6"/>
  <c r="BU31" i="11" s="1"/>
  <c r="BV17" i="6"/>
  <c r="BV23" i="6" s="1"/>
  <c r="BV31" i="11" s="1"/>
  <c r="BW17" i="6"/>
  <c r="BW23" i="6"/>
  <c r="BW31" i="11" s="1"/>
  <c r="BX17" i="6"/>
  <c r="BY17" i="6"/>
  <c r="BY23" i="6" s="1"/>
  <c r="BY31" i="11" s="1"/>
  <c r="BZ17" i="6"/>
  <c r="CA17" i="6"/>
  <c r="CB17" i="6"/>
  <c r="CB23" i="6"/>
  <c r="CB31" i="11"/>
  <c r="CC17" i="6"/>
  <c r="CC23" i="6"/>
  <c r="CD17" i="6"/>
  <c r="CD23" i="6"/>
  <c r="CD31" i="11" s="1"/>
  <c r="CE17" i="6"/>
  <c r="CE23" i="6"/>
  <c r="CE31" i="11"/>
  <c r="CF17" i="6"/>
  <c r="CF23" i="6"/>
  <c r="CF31" i="11"/>
  <c r="CG17" i="6"/>
  <c r="CG23" i="6" s="1"/>
  <c r="CG31" i="11" s="1"/>
  <c r="AK18" i="6"/>
  <c r="AK24" i="6" s="1"/>
  <c r="AK32" i="11" s="1"/>
  <c r="AL18" i="6"/>
  <c r="AL24" i="6" s="1"/>
  <c r="AL32" i="11" s="1"/>
  <c r="AM18" i="6"/>
  <c r="AN18" i="6"/>
  <c r="AN24" i="6" s="1"/>
  <c r="AN32" i="11" s="1"/>
  <c r="AO18" i="6"/>
  <c r="AO24" i="6" s="1"/>
  <c r="AO32" i="11" s="1"/>
  <c r="AP18" i="6"/>
  <c r="AP24" i="6"/>
  <c r="AP32" i="11"/>
  <c r="AQ18" i="6"/>
  <c r="AR18" i="6"/>
  <c r="AR24" i="6"/>
  <c r="AR32" i="11"/>
  <c r="AS18" i="6"/>
  <c r="AT18" i="6"/>
  <c r="AT24" i="6"/>
  <c r="AT32" i="11" s="1"/>
  <c r="AU18" i="6"/>
  <c r="AV18" i="6"/>
  <c r="AW18" i="6"/>
  <c r="AW24" i="6"/>
  <c r="AW32" i="11"/>
  <c r="AX18" i="6"/>
  <c r="AX24" i="6"/>
  <c r="AX32" i="11"/>
  <c r="AY18" i="6"/>
  <c r="AY24" i="6" s="1"/>
  <c r="AY32" i="11" s="1"/>
  <c r="AZ18" i="6"/>
  <c r="BA18" i="6"/>
  <c r="BA24" i="6"/>
  <c r="BA32" i="11" s="1"/>
  <c r="BB18" i="6"/>
  <c r="BB24" i="6"/>
  <c r="BB32" i="11"/>
  <c r="BC18" i="6"/>
  <c r="BC24" i="6" s="1"/>
  <c r="BC32" i="11" s="1"/>
  <c r="BD18" i="6"/>
  <c r="BE18" i="6"/>
  <c r="BE24" i="6"/>
  <c r="BE32" i="11"/>
  <c r="BF18" i="6"/>
  <c r="BF24" i="6"/>
  <c r="BG18" i="6"/>
  <c r="BG24" i="6"/>
  <c r="BG32" i="11" s="1"/>
  <c r="BH18" i="6"/>
  <c r="BI18" i="6"/>
  <c r="BI24" i="6" s="1"/>
  <c r="BI32" i="11" s="1"/>
  <c r="BJ18" i="6"/>
  <c r="BJ24" i="6"/>
  <c r="BJ32" i="11"/>
  <c r="BK18" i="6"/>
  <c r="BL18" i="6"/>
  <c r="BL24" i="6"/>
  <c r="BM18" i="6"/>
  <c r="BM24" i="6" s="1"/>
  <c r="BM32" i="11" s="1"/>
  <c r="BN18" i="6"/>
  <c r="BN24" i="6"/>
  <c r="BN32" i="11" s="1"/>
  <c r="BO18" i="6"/>
  <c r="BO24" i="6" s="1"/>
  <c r="BO32" i="11" s="1"/>
  <c r="BP18" i="6"/>
  <c r="BP24" i="6"/>
  <c r="BP32" i="11" s="1"/>
  <c r="BQ18" i="6"/>
  <c r="BR18" i="6"/>
  <c r="BR24" i="6" s="1"/>
  <c r="BR32" i="11" s="1"/>
  <c r="BS18" i="6"/>
  <c r="BS24" i="6"/>
  <c r="BS32" i="11"/>
  <c r="BT18" i="6"/>
  <c r="BT24" i="6"/>
  <c r="BU18" i="6"/>
  <c r="BU24" i="6"/>
  <c r="BU32" i="11" s="1"/>
  <c r="BV18" i="6"/>
  <c r="BV24" i="6"/>
  <c r="BV32" i="11"/>
  <c r="BW18" i="6"/>
  <c r="BW24" i="6"/>
  <c r="BW32" i="11"/>
  <c r="BX18" i="6"/>
  <c r="BX24" i="6" s="1"/>
  <c r="BX32" i="11" s="1"/>
  <c r="BY18" i="6"/>
  <c r="BY24" i="6" s="1"/>
  <c r="BY32" i="11" s="1"/>
  <c r="BZ18" i="6"/>
  <c r="BZ24" i="6" s="1"/>
  <c r="BZ32" i="11" s="1"/>
  <c r="CA18" i="6"/>
  <c r="CA24" i="6"/>
  <c r="CA32" i="11" s="1"/>
  <c r="CB18" i="6"/>
  <c r="CC18" i="6"/>
  <c r="CC24" i="6"/>
  <c r="CC32" i="11" s="1"/>
  <c r="CD18" i="6"/>
  <c r="CD24" i="6"/>
  <c r="CE18" i="6"/>
  <c r="CE24" i="6" s="1"/>
  <c r="CE32" i="11" s="1"/>
  <c r="CF18" i="6"/>
  <c r="CG18" i="6"/>
  <c r="CG24" i="6" s="1"/>
  <c r="AK19" i="6"/>
  <c r="AK25" i="6" s="1"/>
  <c r="AK33" i="11" s="1"/>
  <c r="AL19" i="6"/>
  <c r="AL25" i="6"/>
  <c r="AL33" i="11" s="1"/>
  <c r="AM19" i="6"/>
  <c r="AM25" i="6"/>
  <c r="AM33" i="11" s="1"/>
  <c r="AN19" i="6"/>
  <c r="AN25" i="6" s="1"/>
  <c r="AN33" i="11" s="1"/>
  <c r="AO19" i="6"/>
  <c r="AO25" i="6"/>
  <c r="AO33" i="11" s="1"/>
  <c r="AP19" i="6"/>
  <c r="AQ19" i="6"/>
  <c r="AQ25" i="6"/>
  <c r="AQ33" i="11" s="1"/>
  <c r="AR19" i="6"/>
  <c r="AS19" i="6"/>
  <c r="AS25" i="6" s="1"/>
  <c r="AS33" i="11" s="1"/>
  <c r="AT19" i="6"/>
  <c r="AU19" i="6"/>
  <c r="AU25" i="6"/>
  <c r="AU33" i="11" s="1"/>
  <c r="AV19" i="6"/>
  <c r="AV25" i="6"/>
  <c r="AV33" i="11"/>
  <c r="AW19" i="6"/>
  <c r="AW25" i="6" s="1"/>
  <c r="AW33" i="11" s="1"/>
  <c r="AX19" i="6"/>
  <c r="AY19" i="6"/>
  <c r="AY25" i="6" s="1"/>
  <c r="AY33" i="11" s="1"/>
  <c r="AZ19" i="6"/>
  <c r="AZ25" i="6" s="1"/>
  <c r="AZ33" i="11" s="1"/>
  <c r="BA19" i="6"/>
  <c r="BA25" i="6"/>
  <c r="BA33" i="11" s="1"/>
  <c r="BB19" i="6"/>
  <c r="BB25" i="6" s="1"/>
  <c r="BB33" i="11" s="1"/>
  <c r="BC19" i="6"/>
  <c r="BC25" i="6"/>
  <c r="BC33" i="11"/>
  <c r="BD19" i="6"/>
  <c r="BD25" i="6" s="1"/>
  <c r="BD33" i="11" s="1"/>
  <c r="BE19" i="6"/>
  <c r="BE25" i="6"/>
  <c r="BE33" i="11" s="1"/>
  <c r="BF19" i="6"/>
  <c r="BG19" i="6"/>
  <c r="BG25" i="6"/>
  <c r="BG33" i="11"/>
  <c r="BH19" i="6"/>
  <c r="BI19" i="6"/>
  <c r="BI25" i="6"/>
  <c r="BI33" i="11"/>
  <c r="BJ19" i="6"/>
  <c r="BJ25" i="6"/>
  <c r="BK19" i="6"/>
  <c r="BK25" i="6"/>
  <c r="BK33" i="11" s="1"/>
  <c r="BL19" i="6"/>
  <c r="BL25" i="6"/>
  <c r="BL33" i="11" s="1"/>
  <c r="BM19" i="6"/>
  <c r="BM25" i="6"/>
  <c r="BM33" i="11"/>
  <c r="BN19" i="6"/>
  <c r="BN25" i="6" s="1"/>
  <c r="BN33" i="11" s="1"/>
  <c r="BO19" i="6"/>
  <c r="BO25" i="6"/>
  <c r="BO33" i="11" s="1"/>
  <c r="BP19" i="6"/>
  <c r="BQ19" i="6"/>
  <c r="BQ25" i="6"/>
  <c r="BQ33" i="11" s="1"/>
  <c r="BR19" i="6"/>
  <c r="BR25" i="6"/>
  <c r="BS19" i="6"/>
  <c r="BS25" i="6" s="1"/>
  <c r="BS33" i="11" s="1"/>
  <c r="BT19" i="6"/>
  <c r="BT25" i="6"/>
  <c r="BT33" i="11" s="1"/>
  <c r="BU19" i="6"/>
  <c r="BU25" i="6"/>
  <c r="BU33" i="11"/>
  <c r="BV19" i="6"/>
  <c r="BV25" i="6"/>
  <c r="BV33" i="11"/>
  <c r="BW19" i="6"/>
  <c r="BW25" i="6" s="1"/>
  <c r="BW33" i="11" s="1"/>
  <c r="BX19" i="6"/>
  <c r="BY19" i="6"/>
  <c r="BY25" i="6" s="1"/>
  <c r="BY33" i="11" s="1"/>
  <c r="BZ19" i="6"/>
  <c r="CA19" i="6"/>
  <c r="CA25" i="6"/>
  <c r="CA33" i="11" s="1"/>
  <c r="CB19" i="6"/>
  <c r="CB25" i="6"/>
  <c r="CB33" i="11"/>
  <c r="CC19" i="6"/>
  <c r="CC25" i="6"/>
  <c r="CC33" i="11"/>
  <c r="CD19" i="6"/>
  <c r="CD25" i="6" s="1"/>
  <c r="CD33" i="11" s="1"/>
  <c r="CE19" i="6"/>
  <c r="CE25" i="6"/>
  <c r="CE33" i="11"/>
  <c r="CF19" i="6"/>
  <c r="CG19" i="6"/>
  <c r="CG25" i="6"/>
  <c r="CG33" i="11"/>
  <c r="AK20" i="6"/>
  <c r="AK26" i="6" s="1"/>
  <c r="AK34" i="11" s="1"/>
  <c r="AL20" i="6"/>
  <c r="AL26" i="6"/>
  <c r="AL34" i="11" s="1"/>
  <c r="AM20" i="6"/>
  <c r="AN20" i="6"/>
  <c r="AN26" i="6"/>
  <c r="AN34" i="11"/>
  <c r="AO20" i="6"/>
  <c r="AO26" i="6" s="1"/>
  <c r="AO34" i="11"/>
  <c r="AP20" i="6"/>
  <c r="AP26" i="6" s="1"/>
  <c r="AP34" i="11" s="1"/>
  <c r="AQ20" i="6"/>
  <c r="AQ26" i="6" s="1"/>
  <c r="AQ34" i="11" s="1"/>
  <c r="AR20" i="6"/>
  <c r="AR26" i="6"/>
  <c r="AS20" i="6"/>
  <c r="AS26" i="6" s="1"/>
  <c r="AS34" i="11" s="1"/>
  <c r="AT20" i="6"/>
  <c r="AT26" i="6" s="1"/>
  <c r="AT34" i="11"/>
  <c r="AU20" i="6"/>
  <c r="AU26" i="6" s="1"/>
  <c r="AU34" i="11" s="1"/>
  <c r="AV20" i="6"/>
  <c r="AV26" i="6" s="1"/>
  <c r="AV34" i="11" s="1"/>
  <c r="AW20" i="6"/>
  <c r="AW26" i="6"/>
  <c r="AW34" i="11" s="1"/>
  <c r="AX20" i="6"/>
  <c r="AX26" i="6" s="1"/>
  <c r="AY20" i="6"/>
  <c r="AY26" i="6"/>
  <c r="AY34" i="11" s="1"/>
  <c r="AZ20" i="6"/>
  <c r="AZ26" i="6"/>
  <c r="AZ34" i="11"/>
  <c r="BA20" i="6"/>
  <c r="BB20" i="6"/>
  <c r="BB26" i="6"/>
  <c r="BB34" i="11" s="1"/>
  <c r="BC20" i="6"/>
  <c r="BD20" i="6"/>
  <c r="BD26" i="6" s="1"/>
  <c r="BD34" i="11" s="1"/>
  <c r="BE20" i="6"/>
  <c r="BE26" i="6" s="1"/>
  <c r="BE34" i="11" s="1"/>
  <c r="BF20" i="6"/>
  <c r="BF26" i="6"/>
  <c r="BF34" i="11" s="1"/>
  <c r="BG20" i="6"/>
  <c r="BG26" i="6" s="1"/>
  <c r="BG34" i="11" s="1"/>
  <c r="BH20" i="6"/>
  <c r="BI20" i="6"/>
  <c r="BJ20" i="6"/>
  <c r="BJ26" i="6"/>
  <c r="BJ21" i="6"/>
  <c r="BJ27" i="6" s="1"/>
  <c r="BJ29" i="11" s="1"/>
  <c r="BK20" i="6"/>
  <c r="BK26" i="6" s="1"/>
  <c r="BK34" i="11" s="1"/>
  <c r="BL20" i="6"/>
  <c r="BL26" i="6" s="1"/>
  <c r="BL34" i="11" s="1"/>
  <c r="BM20" i="6"/>
  <c r="BM26" i="6"/>
  <c r="BM34" i="11" s="1"/>
  <c r="BN20" i="6"/>
  <c r="BN26" i="6"/>
  <c r="BN34" i="11" s="1"/>
  <c r="BO20" i="6"/>
  <c r="BP20" i="6"/>
  <c r="BP26" i="6" s="1"/>
  <c r="BP34" i="11" s="1"/>
  <c r="BQ20" i="6"/>
  <c r="BQ26" i="6" s="1"/>
  <c r="BQ34" i="11" s="1"/>
  <c r="BR20" i="6"/>
  <c r="BR26" i="6" s="1"/>
  <c r="BR34" i="11" s="1"/>
  <c r="BS20" i="6"/>
  <c r="BT20" i="6"/>
  <c r="BT26" i="6" s="1"/>
  <c r="BT34" i="11" s="1"/>
  <c r="BU20" i="6"/>
  <c r="BU26" i="6"/>
  <c r="BU34" i="11" s="1"/>
  <c r="BV20" i="6"/>
  <c r="BV26" i="6" s="1"/>
  <c r="BV34" i="11" s="1"/>
  <c r="BW20" i="6"/>
  <c r="BX20" i="6"/>
  <c r="BX26" i="6" s="1"/>
  <c r="BY20" i="6"/>
  <c r="BY26" i="6" s="1"/>
  <c r="BY34" i="11" s="1"/>
  <c r="BZ20" i="6"/>
  <c r="BZ26" i="6" s="1"/>
  <c r="BZ34" i="11" s="1"/>
  <c r="CA20" i="6"/>
  <c r="CA26" i="6"/>
  <c r="CA34" i="11" s="1"/>
  <c r="CB20" i="6"/>
  <c r="CB26" i="6"/>
  <c r="CB34" i="11"/>
  <c r="CC20" i="6"/>
  <c r="CC26" i="6" s="1"/>
  <c r="CC34" i="11" s="1"/>
  <c r="CD20" i="6"/>
  <c r="CD26" i="6" s="1"/>
  <c r="CD34" i="11" s="1"/>
  <c r="CE20" i="6"/>
  <c r="CE26" i="6"/>
  <c r="CE34" i="11" s="1"/>
  <c r="CF20" i="6"/>
  <c r="CG20" i="6"/>
  <c r="CG26" i="6"/>
  <c r="CG34" i="11" s="1"/>
  <c r="AM22" i="6"/>
  <c r="AM30" i="11"/>
  <c r="AR30" i="11"/>
  <c r="AU22" i="6"/>
  <c r="AU30" i="11" s="1"/>
  <c r="BC22" i="6"/>
  <c r="BC30" i="11"/>
  <c r="BK22" i="6"/>
  <c r="BK30" i="11" s="1"/>
  <c r="BS30" i="11"/>
  <c r="BX30" i="11"/>
  <c r="AM31" i="11"/>
  <c r="AN31" i="11"/>
  <c r="AT23" i="6"/>
  <c r="AT31" i="11"/>
  <c r="AZ23" i="6"/>
  <c r="AZ31" i="11" s="1"/>
  <c r="BB23" i="6"/>
  <c r="BB31" i="11"/>
  <c r="BG31" i="11"/>
  <c r="BH23" i="6"/>
  <c r="BH31" i="11" s="1"/>
  <c r="BJ23" i="6"/>
  <c r="BJ31" i="11"/>
  <c r="BL23" i="6"/>
  <c r="BL31" i="11" s="1"/>
  <c r="BR23" i="6"/>
  <c r="BR31" i="11" s="1"/>
  <c r="BZ23" i="6"/>
  <c r="BZ31" i="11"/>
  <c r="CC31" i="11"/>
  <c r="AM24" i="6"/>
  <c r="AM32" i="11" s="1"/>
  <c r="AQ24" i="6"/>
  <c r="AQ32" i="11"/>
  <c r="AS24" i="6"/>
  <c r="AS32" i="11" s="1"/>
  <c r="AU24" i="6"/>
  <c r="AU32" i="11" s="1"/>
  <c r="BF32" i="11"/>
  <c r="BK24" i="6"/>
  <c r="BK32" i="11" s="1"/>
  <c r="BL32" i="11"/>
  <c r="BQ24" i="6"/>
  <c r="BQ32" i="11"/>
  <c r="BT32" i="11"/>
  <c r="CD32" i="11"/>
  <c r="CG32" i="11"/>
  <c r="AP25" i="6"/>
  <c r="AP33" i="11"/>
  <c r="AR25" i="6"/>
  <c r="AR33" i="11" s="1"/>
  <c r="AT25" i="6"/>
  <c r="AT33" i="11"/>
  <c r="AX25" i="6"/>
  <c r="AX33" i="11" s="1"/>
  <c r="BF25" i="6"/>
  <c r="BF33" i="11"/>
  <c r="BH25" i="6"/>
  <c r="BH33" i="11" s="1"/>
  <c r="BJ33" i="11"/>
  <c r="BR33" i="11"/>
  <c r="BX25" i="6"/>
  <c r="BX33" i="11" s="1"/>
  <c r="BZ25" i="6"/>
  <c r="BZ33" i="11"/>
  <c r="CF25" i="6"/>
  <c r="CF33" i="11" s="1"/>
  <c r="AM26" i="6"/>
  <c r="AM34" i="11"/>
  <c r="AR34" i="11"/>
  <c r="AX34" i="11"/>
  <c r="BA26" i="6"/>
  <c r="BA34" i="11" s="1"/>
  <c r="BH26" i="6"/>
  <c r="BH34" i="11" s="1"/>
  <c r="BI26" i="6"/>
  <c r="BI34" i="11"/>
  <c r="BJ34" i="11"/>
  <c r="BO26" i="6"/>
  <c r="BO34" i="11" s="1"/>
  <c r="BS26" i="6"/>
  <c r="BS34" i="11"/>
  <c r="BW26" i="6"/>
  <c r="BW34" i="11" s="1"/>
  <c r="BX34" i="11"/>
  <c r="CF26" i="6"/>
  <c r="CF34" i="11" s="1"/>
  <c r="AK42" i="5"/>
  <c r="AK47" i="5" s="1"/>
  <c r="AK19" i="11" s="1"/>
  <c r="AL42" i="5"/>
  <c r="AL47" i="5"/>
  <c r="AL19" i="11" s="1"/>
  <c r="AM42" i="5"/>
  <c r="AN42" i="5"/>
  <c r="AO42" i="5"/>
  <c r="AP42" i="5"/>
  <c r="AP47" i="5"/>
  <c r="AP19" i="11"/>
  <c r="AQ42" i="5"/>
  <c r="AQ47" i="5"/>
  <c r="AR42" i="5"/>
  <c r="AR47" i="5"/>
  <c r="AS42" i="5"/>
  <c r="AT42" i="5"/>
  <c r="AT47" i="5"/>
  <c r="AT19" i="11"/>
  <c r="AU42" i="5"/>
  <c r="AU47" i="5"/>
  <c r="AU19" i="11"/>
  <c r="AV42" i="5"/>
  <c r="AW42" i="5"/>
  <c r="AW47" i="5"/>
  <c r="AW19" i="11"/>
  <c r="AX42" i="5"/>
  <c r="AY42" i="5"/>
  <c r="AZ42" i="5"/>
  <c r="AZ47" i="5"/>
  <c r="BA42" i="5"/>
  <c r="BA47" i="5" s="1"/>
  <c r="BB42" i="5"/>
  <c r="BB47" i="5"/>
  <c r="BB19" i="11" s="1"/>
  <c r="BC42" i="5"/>
  <c r="BD42" i="5"/>
  <c r="BE42" i="5"/>
  <c r="BE47" i="5" s="1"/>
  <c r="BE19" i="11" s="1"/>
  <c r="BF42" i="5"/>
  <c r="BG42" i="5"/>
  <c r="BH42" i="5"/>
  <c r="BH47" i="5" s="1"/>
  <c r="BH19" i="11" s="1"/>
  <c r="BI42" i="5"/>
  <c r="BI47" i="5"/>
  <c r="BI19" i="11"/>
  <c r="BJ42" i="5"/>
  <c r="BJ47" i="5" s="1"/>
  <c r="BJ19" i="11" s="1"/>
  <c r="BK42" i="5"/>
  <c r="BK47" i="5" s="1"/>
  <c r="BL42" i="5"/>
  <c r="BL47" i="5"/>
  <c r="BL19" i="11" s="1"/>
  <c r="BM42" i="5"/>
  <c r="BM47" i="5" s="1"/>
  <c r="BM19" i="11"/>
  <c r="BN42" i="5"/>
  <c r="BN47" i="5" s="1"/>
  <c r="BO42" i="5"/>
  <c r="BP42" i="5"/>
  <c r="BP47" i="5"/>
  <c r="BP19" i="11"/>
  <c r="BQ42" i="5"/>
  <c r="BQ47" i="5"/>
  <c r="BQ19" i="11"/>
  <c r="BR42" i="5"/>
  <c r="BS42" i="5"/>
  <c r="BS47" i="5"/>
  <c r="BT42" i="5"/>
  <c r="BU42" i="5"/>
  <c r="BU47" i="5"/>
  <c r="BV42" i="5"/>
  <c r="BV47" i="5" s="1"/>
  <c r="BV19" i="11" s="1"/>
  <c r="BW42" i="5"/>
  <c r="BW47" i="5" s="1"/>
  <c r="BW19" i="11" s="1"/>
  <c r="BX42" i="5"/>
  <c r="BX47" i="5" s="1"/>
  <c r="BX19" i="11" s="1"/>
  <c r="BY42" i="5"/>
  <c r="BZ42" i="5"/>
  <c r="BZ47" i="5"/>
  <c r="BZ19" i="11"/>
  <c r="CA42" i="5"/>
  <c r="CB42" i="5"/>
  <c r="CB47" i="5"/>
  <c r="CB19" i="11"/>
  <c r="CC42" i="5"/>
  <c r="CC47" i="5"/>
  <c r="CC19" i="11"/>
  <c r="CD42" i="5"/>
  <c r="CD47" i="5" s="1"/>
  <c r="CD19" i="11" s="1"/>
  <c r="CE42" i="5"/>
  <c r="CE47" i="5"/>
  <c r="CE19" i="11"/>
  <c r="CF42" i="5"/>
  <c r="CF46" i="5" s="1"/>
  <c r="CF51" i="5" s="1"/>
  <c r="CF18" i="11" s="1"/>
  <c r="CG42" i="5"/>
  <c r="CG47" i="5"/>
  <c r="AK43" i="5"/>
  <c r="AK48" i="5"/>
  <c r="AK20" i="11" s="1"/>
  <c r="AL43" i="5"/>
  <c r="AL48" i="5"/>
  <c r="AL20" i="11"/>
  <c r="AM43" i="5"/>
  <c r="AN43" i="5"/>
  <c r="AN48" i="5"/>
  <c r="AN20" i="11"/>
  <c r="AO43" i="5"/>
  <c r="AP43" i="5"/>
  <c r="AQ43" i="5"/>
  <c r="AR43" i="5"/>
  <c r="AR48" i="5"/>
  <c r="AR20" i="11" s="1"/>
  <c r="AS43" i="5"/>
  <c r="AS48" i="5"/>
  <c r="AS20" i="11" s="1"/>
  <c r="AT43" i="5"/>
  <c r="AT48" i="5"/>
  <c r="AU43" i="5"/>
  <c r="AV43" i="5"/>
  <c r="AV48" i="5" s="1"/>
  <c r="AV20" i="11" s="1"/>
  <c r="AW43" i="5"/>
  <c r="AW48" i="5"/>
  <c r="AW20" i="11" s="1"/>
  <c r="AX43" i="5"/>
  <c r="AX48" i="5"/>
  <c r="AY43" i="5"/>
  <c r="AZ43" i="5"/>
  <c r="BA43" i="5"/>
  <c r="BA48" i="5"/>
  <c r="BA20" i="11"/>
  <c r="BB43" i="5"/>
  <c r="BC43" i="5"/>
  <c r="BD43" i="5"/>
  <c r="BD48" i="5" s="1"/>
  <c r="BD20" i="11" s="1"/>
  <c r="BE43" i="5"/>
  <c r="BE48" i="5"/>
  <c r="BE20" i="11" s="1"/>
  <c r="BF43" i="5"/>
  <c r="BF48" i="5" s="1"/>
  <c r="BF20" i="11" s="1"/>
  <c r="BG43" i="5"/>
  <c r="BH43" i="5"/>
  <c r="BH48" i="5" s="1"/>
  <c r="BI43" i="5"/>
  <c r="BI48" i="5"/>
  <c r="BI20" i="11" s="1"/>
  <c r="BJ43" i="5"/>
  <c r="BK43" i="5"/>
  <c r="BL43" i="5"/>
  <c r="BL48" i="5" s="1"/>
  <c r="BL20" i="11" s="1"/>
  <c r="BM43" i="5"/>
  <c r="BN43" i="5"/>
  <c r="BN48" i="5" s="1"/>
  <c r="BO43" i="5"/>
  <c r="BP43" i="5"/>
  <c r="BP48" i="5"/>
  <c r="BP20" i="11"/>
  <c r="BQ43" i="5"/>
  <c r="BR43" i="5"/>
  <c r="BR48" i="5" s="1"/>
  <c r="BS43" i="5"/>
  <c r="BT43" i="5"/>
  <c r="BT48" i="5"/>
  <c r="BT20" i="11" s="1"/>
  <c r="BU43" i="5"/>
  <c r="BU51" i="5"/>
  <c r="BU18" i="11" s="1"/>
  <c r="BU48" i="5"/>
  <c r="BU20" i="11"/>
  <c r="BV43" i="5"/>
  <c r="BW43" i="5"/>
  <c r="BX43" i="5"/>
  <c r="BX48" i="5"/>
  <c r="BX20" i="11"/>
  <c r="BY43" i="5"/>
  <c r="BY48" i="5" s="1"/>
  <c r="BY20" i="11" s="1"/>
  <c r="BZ43" i="5"/>
  <c r="CA43" i="5"/>
  <c r="CB43" i="5"/>
  <c r="CB48" i="5"/>
  <c r="CB20" i="11"/>
  <c r="CC43" i="5"/>
  <c r="CD43" i="5"/>
  <c r="CD48" i="5"/>
  <c r="CD20" i="11"/>
  <c r="CE43" i="5"/>
  <c r="CF43" i="5"/>
  <c r="CF48" i="5"/>
  <c r="CF20" i="11"/>
  <c r="CG43" i="5"/>
  <c r="CG48" i="5" s="1"/>
  <c r="CG20" i="11" s="1"/>
  <c r="AK44" i="5"/>
  <c r="AL44" i="5"/>
  <c r="AL49" i="5" s="1"/>
  <c r="AL21" i="11" s="1"/>
  <c r="AM44" i="5"/>
  <c r="AM49" i="5"/>
  <c r="AM21" i="11" s="1"/>
  <c r="AN44" i="5"/>
  <c r="AN49" i="5"/>
  <c r="AN21" i="11" s="1"/>
  <c r="AO44" i="5"/>
  <c r="AP44" i="5"/>
  <c r="AP49" i="5"/>
  <c r="AP21" i="11" s="1"/>
  <c r="AQ44" i="5"/>
  <c r="AQ49" i="5"/>
  <c r="AQ21" i="11"/>
  <c r="AR44" i="5"/>
  <c r="AR49" i="5" s="1"/>
  <c r="AR21" i="11" s="1"/>
  <c r="AS44" i="5"/>
  <c r="AT44" i="5"/>
  <c r="AT49" i="5" s="1"/>
  <c r="AT21" i="11" s="1"/>
  <c r="AU44" i="5"/>
  <c r="AU49" i="5"/>
  <c r="AU21" i="11"/>
  <c r="AV44" i="5"/>
  <c r="AV49" i="5"/>
  <c r="AV21" i="11"/>
  <c r="AW44" i="5"/>
  <c r="AW49" i="5" s="1"/>
  <c r="AW21" i="11" s="1"/>
  <c r="AX44" i="5"/>
  <c r="AX49" i="5" s="1"/>
  <c r="AX21" i="11" s="1"/>
  <c r="AY44" i="5"/>
  <c r="AY49" i="5"/>
  <c r="AY21" i="11" s="1"/>
  <c r="AZ44" i="5"/>
  <c r="AZ49" i="5" s="1"/>
  <c r="AZ21" i="11" s="1"/>
  <c r="BA44" i="5"/>
  <c r="BB44" i="5"/>
  <c r="BB49" i="5" s="1"/>
  <c r="BB21" i="11" s="1"/>
  <c r="BC44" i="5"/>
  <c r="BC49" i="5"/>
  <c r="BC21" i="11" s="1"/>
  <c r="BD44" i="5"/>
  <c r="BD49" i="5"/>
  <c r="BD21" i="11"/>
  <c r="BE44" i="5"/>
  <c r="BE49" i="5"/>
  <c r="BE21" i="11"/>
  <c r="BF44" i="5"/>
  <c r="BF49" i="5" s="1"/>
  <c r="BF21" i="11" s="1"/>
  <c r="BG44" i="5"/>
  <c r="BG49" i="5" s="1"/>
  <c r="BG21" i="11" s="1"/>
  <c r="BH44" i="5"/>
  <c r="BH49" i="5" s="1"/>
  <c r="BH21" i="11" s="1"/>
  <c r="BI44" i="5"/>
  <c r="BI49" i="5" s="1"/>
  <c r="BI21" i="11" s="1"/>
  <c r="BJ44" i="5"/>
  <c r="BJ49" i="5" s="1"/>
  <c r="BJ21" i="11" s="1"/>
  <c r="BK44" i="5"/>
  <c r="BK49" i="5" s="1"/>
  <c r="BK21" i="11" s="1"/>
  <c r="BL44" i="5"/>
  <c r="BL49" i="5"/>
  <c r="BM44" i="5"/>
  <c r="BM49" i="5" s="1"/>
  <c r="BM21" i="11" s="1"/>
  <c r="BN44" i="5"/>
  <c r="BN49" i="5"/>
  <c r="BN21" i="11"/>
  <c r="BO44" i="5"/>
  <c r="BO49" i="5" s="1"/>
  <c r="BO21" i="11" s="1"/>
  <c r="BP44" i="5"/>
  <c r="BP49" i="5" s="1"/>
  <c r="BP21" i="11" s="1"/>
  <c r="BQ44" i="5"/>
  <c r="BQ49" i="5"/>
  <c r="BQ21" i="11" s="1"/>
  <c r="BR44" i="5"/>
  <c r="BR49" i="5" s="1"/>
  <c r="BR21" i="11" s="1"/>
  <c r="BS44" i="5"/>
  <c r="BS49" i="5"/>
  <c r="BS21" i="11" s="1"/>
  <c r="BT44" i="5"/>
  <c r="BT49" i="5"/>
  <c r="BT21" i="11"/>
  <c r="BU44" i="5"/>
  <c r="BU46" i="5" s="1"/>
  <c r="BV44" i="5"/>
  <c r="BV49" i="5"/>
  <c r="BW44" i="5"/>
  <c r="BX44" i="5"/>
  <c r="BX49" i="5" s="1"/>
  <c r="BX21" i="11" s="1"/>
  <c r="BY44" i="5"/>
  <c r="BY49" i="5" s="1"/>
  <c r="BY21" i="11" s="1"/>
  <c r="BZ44" i="5"/>
  <c r="BZ49" i="5"/>
  <c r="CA44" i="5"/>
  <c r="CA49" i="5" s="1"/>
  <c r="CB44" i="5"/>
  <c r="CB49" i="5"/>
  <c r="CB21" i="11"/>
  <c r="CC44" i="5"/>
  <c r="CD44" i="5"/>
  <c r="CD49" i="5"/>
  <c r="CE44" i="5"/>
  <c r="CE49" i="5" s="1"/>
  <c r="CE21" i="11" s="1"/>
  <c r="CF44" i="5"/>
  <c r="CF49" i="5"/>
  <c r="CF21" i="11"/>
  <c r="CG44" i="5"/>
  <c r="CG49" i="5" s="1"/>
  <c r="CG21" i="11" s="1"/>
  <c r="AK45" i="5"/>
  <c r="AK50" i="5"/>
  <c r="AK22" i="11" s="1"/>
  <c r="AL45" i="5"/>
  <c r="AL50" i="5"/>
  <c r="AL22" i="11" s="1"/>
  <c r="AM45" i="5"/>
  <c r="AM50" i="5" s="1"/>
  <c r="AM22" i="11" s="1"/>
  <c r="AN45" i="5"/>
  <c r="AN50" i="5" s="1"/>
  <c r="AN22" i="11" s="1"/>
  <c r="AO45" i="5"/>
  <c r="AO50" i="5" s="1"/>
  <c r="AO22" i="11" s="1"/>
  <c r="AP45" i="5"/>
  <c r="AQ45" i="5"/>
  <c r="AQ50" i="5" s="1"/>
  <c r="AQ22" i="11" s="1"/>
  <c r="AR45" i="5"/>
  <c r="AR50" i="5" s="1"/>
  <c r="AR22" i="11" s="1"/>
  <c r="AS45" i="5"/>
  <c r="AS50" i="5" s="1"/>
  <c r="AS22" i="11" s="1"/>
  <c r="AT45" i="5"/>
  <c r="AT50" i="5" s="1"/>
  <c r="AT22" i="11" s="1"/>
  <c r="AU45" i="5"/>
  <c r="AU50" i="5"/>
  <c r="AU22" i="11" s="1"/>
  <c r="AV45" i="5"/>
  <c r="AV50" i="5" s="1"/>
  <c r="AV22" i="11" s="1"/>
  <c r="AW45" i="5"/>
  <c r="AW50" i="5"/>
  <c r="AX45" i="5"/>
  <c r="AX46" i="5" s="1"/>
  <c r="AX51" i="5" s="1"/>
  <c r="AX50" i="5"/>
  <c r="AX22" i="11" s="1"/>
  <c r="AY45" i="5"/>
  <c r="AY50" i="5"/>
  <c r="AY22" i="11"/>
  <c r="AZ45" i="5"/>
  <c r="AZ50" i="5"/>
  <c r="AZ22" i="11"/>
  <c r="BA45" i="5"/>
  <c r="BA50" i="5" s="1"/>
  <c r="BA22" i="11" s="1"/>
  <c r="BB45" i="5"/>
  <c r="BB50" i="5" s="1"/>
  <c r="BB22" i="11" s="1"/>
  <c r="BC45" i="5"/>
  <c r="BC50" i="5"/>
  <c r="BC22" i="11"/>
  <c r="BD45" i="5"/>
  <c r="BE45" i="5"/>
  <c r="BE50" i="5"/>
  <c r="BE22" i="11"/>
  <c r="BF45" i="5"/>
  <c r="BF50" i="5" s="1"/>
  <c r="BF22" i="11" s="1"/>
  <c r="BG45" i="5"/>
  <c r="BG50" i="5"/>
  <c r="BG22" i="11" s="1"/>
  <c r="BH45" i="5"/>
  <c r="BH50" i="5"/>
  <c r="BH22" i="11"/>
  <c r="BI45" i="5"/>
  <c r="BI50" i="5"/>
  <c r="BJ45" i="5"/>
  <c r="BJ50" i="5"/>
  <c r="BJ22" i="11" s="1"/>
  <c r="BK45" i="5"/>
  <c r="BK50" i="5"/>
  <c r="BK22" i="11" s="1"/>
  <c r="BL45" i="5"/>
  <c r="BL50" i="5"/>
  <c r="BL22" i="11"/>
  <c r="BM45" i="5"/>
  <c r="BM50" i="5" s="1"/>
  <c r="BM22" i="11" s="1"/>
  <c r="BN45" i="5"/>
  <c r="BN50" i="5"/>
  <c r="BO45" i="5"/>
  <c r="BO50" i="5"/>
  <c r="BO22" i="11"/>
  <c r="BP45" i="5"/>
  <c r="BP50" i="5" s="1"/>
  <c r="BP22" i="11" s="1"/>
  <c r="BQ45" i="5"/>
  <c r="BQ50" i="5"/>
  <c r="BQ22" i="11"/>
  <c r="BR45" i="5"/>
  <c r="BR50" i="5" s="1"/>
  <c r="BR22" i="11" s="1"/>
  <c r="BS45" i="5"/>
  <c r="BS50" i="5" s="1"/>
  <c r="BS22" i="11" s="1"/>
  <c r="BT45" i="5"/>
  <c r="BT50" i="5"/>
  <c r="BT22" i="11" s="1"/>
  <c r="BU45" i="5"/>
  <c r="BU50" i="5"/>
  <c r="BU22" i="11"/>
  <c r="BV45" i="5"/>
  <c r="BV50" i="5" s="1"/>
  <c r="BV22" i="11" s="1"/>
  <c r="BW45" i="5"/>
  <c r="BW50" i="5"/>
  <c r="BW22" i="11"/>
  <c r="BX45" i="5"/>
  <c r="BY45" i="5"/>
  <c r="BY50" i="5"/>
  <c r="BY22" i="11"/>
  <c r="BZ45" i="5"/>
  <c r="BZ50" i="5"/>
  <c r="BZ22" i="11"/>
  <c r="CA45" i="5"/>
  <c r="CB45" i="5"/>
  <c r="CB50" i="5" s="1"/>
  <c r="CB22" i="11" s="1"/>
  <c r="CC45" i="5"/>
  <c r="CC50" i="5" s="1"/>
  <c r="CD45" i="5"/>
  <c r="CD50" i="5"/>
  <c r="CD22" i="11" s="1"/>
  <c r="CE45" i="5"/>
  <c r="CE50" i="5"/>
  <c r="CE22" i="11"/>
  <c r="CF45" i="5"/>
  <c r="CF50" i="5" s="1"/>
  <c r="CF22" i="11" s="1"/>
  <c r="CG45" i="5"/>
  <c r="CG50" i="5"/>
  <c r="CG22" i="11"/>
  <c r="AM47" i="5"/>
  <c r="AM19" i="11"/>
  <c r="AQ19" i="11"/>
  <c r="AR19" i="11"/>
  <c r="AS47" i="5"/>
  <c r="AS19" i="11" s="1"/>
  <c r="AY47" i="5"/>
  <c r="AY19" i="11"/>
  <c r="AZ19" i="11"/>
  <c r="BA19" i="11"/>
  <c r="BC47" i="5"/>
  <c r="BC19" i="11"/>
  <c r="BG47" i="5"/>
  <c r="BG19" i="11" s="1"/>
  <c r="BK19" i="11"/>
  <c r="BO47" i="5"/>
  <c r="BO19" i="11" s="1"/>
  <c r="BS19" i="11"/>
  <c r="BU19" i="11"/>
  <c r="CA47" i="5"/>
  <c r="CA19" i="11"/>
  <c r="CG19" i="11"/>
  <c r="AP48" i="5"/>
  <c r="AP20" i="11"/>
  <c r="AT20" i="11"/>
  <c r="AX20" i="11"/>
  <c r="BH20" i="11"/>
  <c r="BJ48" i="5"/>
  <c r="BJ20" i="11" s="1"/>
  <c r="BN20" i="11"/>
  <c r="BR20" i="11"/>
  <c r="BZ48" i="5"/>
  <c r="BZ20" i="11"/>
  <c r="AO49" i="5"/>
  <c r="AO21" i="11" s="1"/>
  <c r="BL21" i="11"/>
  <c r="BU49" i="5"/>
  <c r="BU21" i="11" s="1"/>
  <c r="BV21" i="11"/>
  <c r="BW49" i="5"/>
  <c r="BW21" i="11" s="1"/>
  <c r="BZ21" i="11"/>
  <c r="CA21" i="11"/>
  <c r="CC49" i="5"/>
  <c r="CC21" i="11" s="1"/>
  <c r="CD21" i="11"/>
  <c r="AP50" i="5"/>
  <c r="AP22" i="11" s="1"/>
  <c r="AW22" i="11"/>
  <c r="BD50" i="5"/>
  <c r="BD22" i="11" s="1"/>
  <c r="BI22" i="11"/>
  <c r="BN22" i="11"/>
  <c r="BX50" i="5"/>
  <c r="BX22" i="11" s="1"/>
  <c r="CC22" i="11"/>
  <c r="AK52" i="5"/>
  <c r="AL52" i="5"/>
  <c r="AM52" i="5"/>
  <c r="AM56" i="5" s="1"/>
  <c r="AN52" i="5"/>
  <c r="AN56" i="5" s="1"/>
  <c r="AO52" i="5"/>
  <c r="AO56" i="5"/>
  <c r="AP52" i="5"/>
  <c r="AQ52" i="5"/>
  <c r="AQ56" i="5" s="1"/>
  <c r="AR52" i="5"/>
  <c r="AS52" i="5"/>
  <c r="AS56" i="5"/>
  <c r="AT52" i="5"/>
  <c r="AU52" i="5"/>
  <c r="AV52" i="5"/>
  <c r="AW52" i="5"/>
  <c r="AX52" i="5"/>
  <c r="AY52" i="5"/>
  <c r="AZ52" i="5"/>
  <c r="AZ56" i="5" s="1"/>
  <c r="BA52" i="5"/>
  <c r="BB52" i="5"/>
  <c r="BC52" i="5"/>
  <c r="BD52" i="5"/>
  <c r="BD56" i="5" s="1"/>
  <c r="BE52" i="5"/>
  <c r="BE56" i="5" s="1"/>
  <c r="BF52" i="5"/>
  <c r="BG52" i="5"/>
  <c r="BH52" i="5"/>
  <c r="BI52" i="5"/>
  <c r="BJ52" i="5"/>
  <c r="BK52" i="5"/>
  <c r="BL52" i="5"/>
  <c r="BL56" i="5" s="1"/>
  <c r="BM52" i="5"/>
  <c r="BN52" i="5"/>
  <c r="BO52" i="5"/>
  <c r="BO56" i="5" s="1"/>
  <c r="BP52" i="5"/>
  <c r="BP56" i="5" s="1"/>
  <c r="BQ52" i="5"/>
  <c r="BR52" i="5"/>
  <c r="BS52" i="5"/>
  <c r="BT52" i="5"/>
  <c r="BT56" i="5" s="1"/>
  <c r="BU52" i="5"/>
  <c r="BV52" i="5"/>
  <c r="BW52" i="5"/>
  <c r="BX52" i="5"/>
  <c r="BX56" i="5" s="1"/>
  <c r="BY52" i="5"/>
  <c r="BZ52" i="5"/>
  <c r="BZ56" i="5"/>
  <c r="CA52" i="5"/>
  <c r="CB52" i="5"/>
  <c r="CC52" i="5"/>
  <c r="CD52" i="5"/>
  <c r="CE52" i="5"/>
  <c r="CF52" i="5"/>
  <c r="CG52" i="5"/>
  <c r="CG55" i="5" s="1"/>
  <c r="AK53" i="5"/>
  <c r="AK57" i="5" s="1"/>
  <c r="AK25" i="11" s="1"/>
  <c r="AL53" i="5"/>
  <c r="AM53" i="5"/>
  <c r="AN53" i="5"/>
  <c r="AN57" i="5" s="1"/>
  <c r="AN25" i="11" s="1"/>
  <c r="AO53" i="5"/>
  <c r="AP53" i="5"/>
  <c r="AQ53" i="5"/>
  <c r="AQ57" i="5" s="1"/>
  <c r="AQ55" i="5"/>
  <c r="AR53" i="5"/>
  <c r="AS53" i="5"/>
  <c r="AT53" i="5"/>
  <c r="AT57" i="5" s="1"/>
  <c r="AT25" i="11" s="1"/>
  <c r="AU53" i="5"/>
  <c r="AV53" i="5"/>
  <c r="AW53" i="5"/>
  <c r="AX53" i="5"/>
  <c r="AX57" i="5" s="1"/>
  <c r="AX25" i="11" s="1"/>
  <c r="AY53" i="5"/>
  <c r="AZ53" i="5"/>
  <c r="BA53" i="5"/>
  <c r="BB53" i="5"/>
  <c r="BB57" i="5" s="1"/>
  <c r="BC53" i="5"/>
  <c r="BC57" i="5"/>
  <c r="BC25" i="11"/>
  <c r="BD53" i="5"/>
  <c r="BE53" i="5"/>
  <c r="BF53" i="5"/>
  <c r="BG53" i="5"/>
  <c r="BG57" i="5" s="1"/>
  <c r="BH53" i="5"/>
  <c r="BI53" i="5"/>
  <c r="BJ53" i="5"/>
  <c r="BJ55" i="5" s="1"/>
  <c r="BK53" i="5"/>
  <c r="BK57" i="5" s="1"/>
  <c r="BL53" i="5"/>
  <c r="BL57" i="5" s="1"/>
  <c r="BL25" i="11" s="1"/>
  <c r="BM53" i="5"/>
  <c r="BM57" i="5" s="1"/>
  <c r="BM25" i="11" s="1"/>
  <c r="BN53" i="5"/>
  <c r="BO53" i="5"/>
  <c r="BP53" i="5"/>
  <c r="BP57" i="5" s="1"/>
  <c r="BP25" i="11" s="1"/>
  <c r="BQ53" i="5"/>
  <c r="BQ57" i="5"/>
  <c r="BQ25" i="11" s="1"/>
  <c r="BR53" i="5"/>
  <c r="BR57" i="5" s="1"/>
  <c r="BR25" i="11" s="1"/>
  <c r="BS53" i="5"/>
  <c r="BT53" i="5"/>
  <c r="BT57" i="5"/>
  <c r="BT25" i="11"/>
  <c r="BU53" i="5"/>
  <c r="BV53" i="5"/>
  <c r="BV57" i="5" s="1"/>
  <c r="BV25" i="11" s="1"/>
  <c r="BW53" i="5"/>
  <c r="BX53" i="5"/>
  <c r="BX57" i="5"/>
  <c r="BX25" i="11"/>
  <c r="BY53" i="5"/>
  <c r="BZ53" i="5"/>
  <c r="CA53" i="5"/>
  <c r="CB53" i="5"/>
  <c r="CC53" i="5"/>
  <c r="CC57" i="5" s="1"/>
  <c r="CC25" i="11" s="1"/>
  <c r="CD53" i="5"/>
  <c r="CE53" i="5"/>
  <c r="CF53" i="5"/>
  <c r="CF57" i="5" s="1"/>
  <c r="CF25" i="11" s="1"/>
  <c r="CG53" i="5"/>
  <c r="AK54" i="5"/>
  <c r="AK58" i="5" s="1"/>
  <c r="AK26" i="11" s="1"/>
  <c r="AL54" i="5"/>
  <c r="AL58" i="5" s="1"/>
  <c r="AL26" i="11" s="1"/>
  <c r="AM54" i="5"/>
  <c r="AN54" i="5"/>
  <c r="AO54" i="5"/>
  <c r="AP54" i="5"/>
  <c r="AP58" i="5" s="1"/>
  <c r="AP26" i="11" s="1"/>
  <c r="AQ54" i="5"/>
  <c r="AR54" i="5"/>
  <c r="AS54" i="5"/>
  <c r="AT54" i="5"/>
  <c r="AT58" i="5" s="1"/>
  <c r="AT26" i="11" s="1"/>
  <c r="AU54" i="5"/>
  <c r="AV54" i="5"/>
  <c r="AW54" i="5"/>
  <c r="AW58" i="5" s="1"/>
  <c r="AW26" i="11" s="1"/>
  <c r="AX54" i="5"/>
  <c r="AY54" i="5"/>
  <c r="AZ54" i="5"/>
  <c r="BA54" i="5"/>
  <c r="BA58" i="5" s="1"/>
  <c r="BA26" i="11" s="1"/>
  <c r="BB54" i="5"/>
  <c r="BC54" i="5"/>
  <c r="BD54" i="5"/>
  <c r="BE54" i="5"/>
  <c r="BE58" i="5" s="1"/>
  <c r="BE26" i="11" s="1"/>
  <c r="BF54" i="5"/>
  <c r="BG54" i="5"/>
  <c r="BH54" i="5"/>
  <c r="BH58" i="5" s="1"/>
  <c r="BH26" i="11" s="1"/>
  <c r="BI54" i="5"/>
  <c r="BI58" i="5" s="1"/>
  <c r="BI26" i="11" s="1"/>
  <c r="BJ54" i="5"/>
  <c r="BK54" i="5"/>
  <c r="BK58" i="5" s="1"/>
  <c r="BK26" i="11" s="1"/>
  <c r="BL54" i="5"/>
  <c r="BL58" i="5" s="1"/>
  <c r="BL26" i="11" s="1"/>
  <c r="BM54" i="5"/>
  <c r="BN54" i="5"/>
  <c r="BN55" i="5" s="1"/>
  <c r="BO54" i="5"/>
  <c r="BO58" i="5" s="1"/>
  <c r="BO26" i="11" s="1"/>
  <c r="BO55" i="5"/>
  <c r="BP54" i="5"/>
  <c r="BQ54" i="5"/>
  <c r="BR54" i="5"/>
  <c r="BR58" i="5" s="1"/>
  <c r="BR26" i="11" s="1"/>
  <c r="BS54" i="5"/>
  <c r="BS58" i="5" s="1"/>
  <c r="BS26" i="11" s="1"/>
  <c r="BT54" i="5"/>
  <c r="BU54" i="5"/>
  <c r="BU55" i="5" s="1"/>
  <c r="BV54" i="5"/>
  <c r="BW54" i="5"/>
  <c r="BW58" i="5" s="1"/>
  <c r="BW26" i="11" s="1"/>
  <c r="BX54" i="5"/>
  <c r="BY54" i="5"/>
  <c r="BY58" i="5" s="1"/>
  <c r="BY26" i="11" s="1"/>
  <c r="BZ54" i="5"/>
  <c r="CA54" i="5"/>
  <c r="CB54" i="5"/>
  <c r="CC54" i="5"/>
  <c r="CC58" i="5" s="1"/>
  <c r="CC26" i="11" s="1"/>
  <c r="CD54" i="5"/>
  <c r="CD58" i="5" s="1"/>
  <c r="CD26" i="11" s="1"/>
  <c r="CE54" i="5"/>
  <c r="CF54" i="5"/>
  <c r="CG54" i="5"/>
  <c r="CG58" i="5" s="1"/>
  <c r="CG26" i="11" s="1"/>
  <c r="BF55" i="5"/>
  <c r="BQ55" i="5"/>
  <c r="BZ55" i="5"/>
  <c r="CF55" i="5"/>
  <c r="AR56" i="5"/>
  <c r="AU56" i="5"/>
  <c r="AV56" i="5"/>
  <c r="BA56" i="5"/>
  <c r="BB56" i="5"/>
  <c r="BF56" i="5"/>
  <c r="BH56" i="5"/>
  <c r="BJ56" i="5"/>
  <c r="BM56" i="5"/>
  <c r="BN56" i="5"/>
  <c r="BQ56" i="5"/>
  <c r="BU56" i="5"/>
  <c r="BW56" i="5"/>
  <c r="BY56" i="5"/>
  <c r="CB56" i="5"/>
  <c r="CE56" i="5"/>
  <c r="CF56" i="5"/>
  <c r="CG56" i="5"/>
  <c r="AL57" i="5"/>
  <c r="AL25" i="11"/>
  <c r="AO57" i="5"/>
  <c r="AO25" i="11"/>
  <c r="AP57" i="5"/>
  <c r="AP25" i="11" s="1"/>
  <c r="AQ25" i="11"/>
  <c r="AR57" i="5"/>
  <c r="AR25" i="11" s="1"/>
  <c r="AS57" i="5"/>
  <c r="AS25" i="11"/>
  <c r="AV57" i="5"/>
  <c r="AV25" i="11"/>
  <c r="AW57" i="5"/>
  <c r="AW25" i="11" s="1"/>
  <c r="AY57" i="5"/>
  <c r="AY25" i="11" s="1"/>
  <c r="AZ57" i="5"/>
  <c r="AZ25" i="11"/>
  <c r="BA57" i="5"/>
  <c r="BA25" i="11" s="1"/>
  <c r="BB25" i="11"/>
  <c r="BD57" i="5"/>
  <c r="BD25" i="11" s="1"/>
  <c r="BE57" i="5"/>
  <c r="BE25" i="11"/>
  <c r="BF57" i="5"/>
  <c r="BF25" i="11" s="1"/>
  <c r="BG25" i="11"/>
  <c r="BH57" i="5"/>
  <c r="BH25" i="11" s="1"/>
  <c r="BI57" i="5"/>
  <c r="BI25" i="11"/>
  <c r="BJ57" i="5"/>
  <c r="BJ25" i="11" s="1"/>
  <c r="BK25" i="11"/>
  <c r="BN57" i="5"/>
  <c r="BN25" i="11"/>
  <c r="BO57" i="5"/>
  <c r="BO25" i="11" s="1"/>
  <c r="BS57" i="5"/>
  <c r="BS25" i="11"/>
  <c r="BU57" i="5"/>
  <c r="BU25" i="11"/>
  <c r="BW57" i="5"/>
  <c r="BW25" i="11" s="1"/>
  <c r="BZ57" i="5"/>
  <c r="BZ25" i="11"/>
  <c r="CA57" i="5"/>
  <c r="CA25" i="11" s="1"/>
  <c r="CD57" i="5"/>
  <c r="CD25" i="11"/>
  <c r="CG57" i="5"/>
  <c r="CG25" i="11" s="1"/>
  <c r="AM58" i="5"/>
  <c r="AM26" i="11"/>
  <c r="AN58" i="5"/>
  <c r="AN26" i="11"/>
  <c r="AQ58" i="5"/>
  <c r="AQ26" i="11"/>
  <c r="AR58" i="5"/>
  <c r="AR26" i="11" s="1"/>
  <c r="AU58" i="5"/>
  <c r="AU26" i="11"/>
  <c r="AV58" i="5"/>
  <c r="AV26" i="11"/>
  <c r="AX58" i="5"/>
  <c r="AX26" i="11" s="1"/>
  <c r="AY58" i="5"/>
  <c r="AY26" i="11"/>
  <c r="AZ58" i="5"/>
  <c r="AZ26" i="11" s="1"/>
  <c r="BC58" i="5"/>
  <c r="BC26" i="11"/>
  <c r="BD58" i="5"/>
  <c r="BD26" i="11"/>
  <c r="BF58" i="5"/>
  <c r="BF26" i="11" s="1"/>
  <c r="BG58" i="5"/>
  <c r="BG26" i="11"/>
  <c r="BJ58" i="5"/>
  <c r="BJ26" i="11"/>
  <c r="BM58" i="5"/>
  <c r="BM26" i="11"/>
  <c r="BN58" i="5"/>
  <c r="BN26" i="11" s="1"/>
  <c r="BP58" i="5"/>
  <c r="BP26" i="11"/>
  <c r="BQ58" i="5"/>
  <c r="BQ26" i="11"/>
  <c r="BT58" i="5"/>
  <c r="BT26" i="11"/>
  <c r="BU58" i="5"/>
  <c r="BU26" i="11"/>
  <c r="BV58" i="5"/>
  <c r="BV26" i="11"/>
  <c r="BX58" i="5"/>
  <c r="BX26" i="11"/>
  <c r="BZ58" i="5"/>
  <c r="BZ26" i="11"/>
  <c r="CA58" i="5"/>
  <c r="CA26" i="11"/>
  <c r="CB58" i="5"/>
  <c r="CB26" i="11"/>
  <c r="CE58" i="5"/>
  <c r="CE26" i="11"/>
  <c r="CF58" i="5"/>
  <c r="CF26" i="11"/>
  <c r="AK25" i="4"/>
  <c r="AL25" i="4"/>
  <c r="AM25" i="4"/>
  <c r="AN25" i="4"/>
  <c r="AO25" i="4"/>
  <c r="AP25" i="4"/>
  <c r="AQ25" i="4"/>
  <c r="AR25" i="4"/>
  <c r="AS25" i="4"/>
  <c r="AS30" i="4" s="1"/>
  <c r="AS36" i="4" s="1"/>
  <c r="AS11" i="11" s="1"/>
  <c r="AT25" i="4"/>
  <c r="AU25" i="4"/>
  <c r="AU31" i="4" s="1"/>
  <c r="AU12" i="11" s="1"/>
  <c r="AV25" i="4"/>
  <c r="AW25" i="4"/>
  <c r="AX25" i="4"/>
  <c r="AY25" i="4"/>
  <c r="AZ25" i="4"/>
  <c r="BA25" i="4"/>
  <c r="BB25" i="4"/>
  <c r="BC25" i="4"/>
  <c r="BD25" i="4"/>
  <c r="BE25" i="4"/>
  <c r="BE30" i="4"/>
  <c r="BF25" i="4"/>
  <c r="BG25" i="4"/>
  <c r="BG31" i="4"/>
  <c r="BG12" i="11"/>
  <c r="BH25" i="4"/>
  <c r="BI25" i="4"/>
  <c r="BI31" i="4"/>
  <c r="BI12" i="11"/>
  <c r="BJ25" i="4"/>
  <c r="BK25" i="4"/>
  <c r="BK31" i="4"/>
  <c r="BK12" i="11"/>
  <c r="BL25" i="4"/>
  <c r="BM25" i="4"/>
  <c r="BM31" i="4"/>
  <c r="BM12" i="11"/>
  <c r="BN25" i="4"/>
  <c r="BO25" i="4"/>
  <c r="BO31" i="4"/>
  <c r="BO12" i="11"/>
  <c r="BP25" i="4"/>
  <c r="BQ25" i="4"/>
  <c r="BQ31" i="4"/>
  <c r="BQ12" i="11"/>
  <c r="BR25" i="4"/>
  <c r="BS25" i="4"/>
  <c r="BS31" i="4"/>
  <c r="BS12" i="11"/>
  <c r="BT25" i="4"/>
  <c r="BU25" i="4"/>
  <c r="BU31" i="4"/>
  <c r="BU12" i="11"/>
  <c r="BV25" i="4"/>
  <c r="BW25" i="4"/>
  <c r="BW31" i="4"/>
  <c r="BW12" i="11"/>
  <c r="BX25" i="4"/>
  <c r="BY25" i="4"/>
  <c r="BY31" i="4"/>
  <c r="BY12" i="11"/>
  <c r="BZ25" i="4"/>
  <c r="CA25" i="4"/>
  <c r="CA31" i="4"/>
  <c r="CA12" i="11"/>
  <c r="CB25" i="4"/>
  <c r="CC25" i="4"/>
  <c r="CC31" i="4"/>
  <c r="CC12" i="11"/>
  <c r="CD25" i="4"/>
  <c r="CE25" i="4"/>
  <c r="CE31" i="4"/>
  <c r="CE12" i="11"/>
  <c r="CF25" i="4"/>
  <c r="CG25" i="4"/>
  <c r="CG31" i="4"/>
  <c r="CG12" i="11"/>
  <c r="AK26" i="4"/>
  <c r="AL26" i="4"/>
  <c r="AL32" i="4"/>
  <c r="AL13" i="11"/>
  <c r="AM26" i="4"/>
  <c r="AN26" i="4"/>
  <c r="AN32" i="4"/>
  <c r="AN13" i="11"/>
  <c r="AO26" i="4"/>
  <c r="AP26" i="4"/>
  <c r="AP32" i="4"/>
  <c r="AP13" i="11"/>
  <c r="AQ26" i="4"/>
  <c r="AR26" i="4"/>
  <c r="AR32" i="4"/>
  <c r="AR13" i="11"/>
  <c r="AS26" i="4"/>
  <c r="AT26" i="4"/>
  <c r="AT32" i="4"/>
  <c r="AT13" i="11"/>
  <c r="AU26" i="4"/>
  <c r="AV26" i="4"/>
  <c r="AV32" i="4"/>
  <c r="AV13" i="11"/>
  <c r="AW26" i="4"/>
  <c r="AX26" i="4"/>
  <c r="AX32" i="4"/>
  <c r="AX13" i="11"/>
  <c r="AY26" i="4"/>
  <c r="AZ26" i="4"/>
  <c r="AZ32" i="4"/>
  <c r="AZ13" i="11"/>
  <c r="BA26" i="4"/>
  <c r="BB26" i="4"/>
  <c r="BB32" i="4"/>
  <c r="BB13" i="11"/>
  <c r="BC26" i="4"/>
  <c r="BD26" i="4"/>
  <c r="BD32" i="4"/>
  <c r="BD13" i="11"/>
  <c r="BE26" i="4"/>
  <c r="BF26" i="4"/>
  <c r="BF32" i="4"/>
  <c r="BF13" i="11"/>
  <c r="BG26" i="4"/>
  <c r="BH26" i="4"/>
  <c r="BH32" i="4"/>
  <c r="BH13" i="11"/>
  <c r="BI26" i="4"/>
  <c r="BJ26" i="4"/>
  <c r="BK26" i="4"/>
  <c r="BK32" i="4"/>
  <c r="BK13" i="11" s="1"/>
  <c r="BL26" i="4"/>
  <c r="BM26" i="4"/>
  <c r="BM32" i="4" s="1"/>
  <c r="BM13" i="11" s="1"/>
  <c r="BN26" i="4"/>
  <c r="BN30" i="4" s="1"/>
  <c r="BO26" i="4"/>
  <c r="BP26" i="4"/>
  <c r="BQ26" i="4"/>
  <c r="BQ32" i="4" s="1"/>
  <c r="BQ13" i="11" s="1"/>
  <c r="BR26" i="4"/>
  <c r="BS26" i="4"/>
  <c r="BS32" i="4"/>
  <c r="BS13" i="11"/>
  <c r="BT26" i="4"/>
  <c r="BU26" i="4"/>
  <c r="BV26" i="4"/>
  <c r="BW26" i="4"/>
  <c r="BW32" i="4" s="1"/>
  <c r="BW13" i="11" s="1"/>
  <c r="BX26" i="4"/>
  <c r="BY26" i="4"/>
  <c r="BZ26" i="4"/>
  <c r="CA26" i="4"/>
  <c r="CB26" i="4"/>
  <c r="CC26" i="4"/>
  <c r="CC32" i="4"/>
  <c r="CC13" i="11" s="1"/>
  <c r="CD26" i="4"/>
  <c r="CE26" i="4"/>
  <c r="CF26" i="4"/>
  <c r="CG26" i="4"/>
  <c r="AK27" i="4"/>
  <c r="AK33" i="4" s="1"/>
  <c r="AK14" i="11" s="1"/>
  <c r="AL27" i="4"/>
  <c r="AM27" i="4"/>
  <c r="AN27" i="4"/>
  <c r="AO27" i="4"/>
  <c r="AO33" i="4"/>
  <c r="AO14" i="11"/>
  <c r="AP27" i="4"/>
  <c r="AP33" i="4" s="1"/>
  <c r="AP14" i="11" s="1"/>
  <c r="AQ27" i="4"/>
  <c r="AR27" i="4"/>
  <c r="AR33" i="4"/>
  <c r="AR14" i="11" s="1"/>
  <c r="AS27" i="4"/>
  <c r="AS33" i="4"/>
  <c r="AS14" i="11"/>
  <c r="AT27" i="4"/>
  <c r="AT33" i="4" s="1"/>
  <c r="AT14" i="11" s="1"/>
  <c r="AU27" i="4"/>
  <c r="AV27" i="4"/>
  <c r="AV33" i="4" s="1"/>
  <c r="AV14" i="11" s="1"/>
  <c r="AW27" i="4"/>
  <c r="AW33" i="4"/>
  <c r="AW14" i="11"/>
  <c r="AX27" i="4"/>
  <c r="AY27" i="4"/>
  <c r="AZ27" i="4"/>
  <c r="AZ33" i="4"/>
  <c r="AZ14" i="11"/>
  <c r="BA27" i="4"/>
  <c r="BB27" i="4"/>
  <c r="BC27" i="4"/>
  <c r="BD27" i="4"/>
  <c r="BE27" i="4"/>
  <c r="BE33" i="4"/>
  <c r="BE14" i="11"/>
  <c r="BF27" i="4"/>
  <c r="BF33" i="4" s="1"/>
  <c r="BF14" i="11" s="1"/>
  <c r="BG27" i="4"/>
  <c r="BH27" i="4"/>
  <c r="BI27" i="4"/>
  <c r="BI33" i="4"/>
  <c r="BI14" i="11" s="1"/>
  <c r="BJ27" i="4"/>
  <c r="BK27" i="4"/>
  <c r="BL27" i="4"/>
  <c r="BM27" i="4"/>
  <c r="BM33" i="4"/>
  <c r="BM14" i="11"/>
  <c r="BN27" i="4"/>
  <c r="BN33" i="4" s="1"/>
  <c r="BN14" i="11" s="1"/>
  <c r="BO27" i="4"/>
  <c r="BP27" i="4"/>
  <c r="BQ27" i="4"/>
  <c r="BQ33" i="4" s="1"/>
  <c r="BQ14" i="11" s="1"/>
  <c r="BR27" i="4"/>
  <c r="BR33" i="4"/>
  <c r="BR14" i="11" s="1"/>
  <c r="BS27" i="4"/>
  <c r="BT27" i="4"/>
  <c r="BU27" i="4"/>
  <c r="BV27" i="4"/>
  <c r="BW27" i="4"/>
  <c r="BX27" i="4"/>
  <c r="BX33" i="4" s="1"/>
  <c r="BX14" i="11" s="1"/>
  <c r="BY27" i="4"/>
  <c r="BZ27" i="4"/>
  <c r="BZ33" i="4"/>
  <c r="BZ14" i="11"/>
  <c r="CA27" i="4"/>
  <c r="CB27" i="4"/>
  <c r="CC27" i="4"/>
  <c r="CC33" i="4"/>
  <c r="CC14" i="11" s="1"/>
  <c r="CD27" i="4"/>
  <c r="CE27" i="4"/>
  <c r="CF27" i="4"/>
  <c r="CF33" i="4" s="1"/>
  <c r="CF14" i="11" s="1"/>
  <c r="CG27" i="4"/>
  <c r="AK28" i="4"/>
  <c r="AL28" i="4"/>
  <c r="AL34" i="4"/>
  <c r="AL15" i="11" s="1"/>
  <c r="AM28" i="4"/>
  <c r="AN28" i="4"/>
  <c r="AN34" i="4"/>
  <c r="AN15" i="11" s="1"/>
  <c r="AO28" i="4"/>
  <c r="AP28" i="4"/>
  <c r="AP34" i="4" s="1"/>
  <c r="AP15" i="11" s="1"/>
  <c r="AQ28" i="4"/>
  <c r="AQ34" i="4"/>
  <c r="AQ15" i="11" s="1"/>
  <c r="AR28" i="4"/>
  <c r="AR34" i="4"/>
  <c r="AR15" i="11"/>
  <c r="AS28" i="4"/>
  <c r="AS34" i="4" s="1"/>
  <c r="AS15" i="11" s="1"/>
  <c r="AT28" i="4"/>
  <c r="AT34" i="4"/>
  <c r="AT15" i="11"/>
  <c r="AU28" i="4"/>
  <c r="AU34" i="4" s="1"/>
  <c r="AU15" i="11" s="1"/>
  <c r="AV28" i="4"/>
  <c r="AV34" i="4"/>
  <c r="AV15" i="11"/>
  <c r="AW28" i="4"/>
  <c r="AX28" i="4"/>
  <c r="AX34" i="4"/>
  <c r="AX15" i="11" s="1"/>
  <c r="AY28" i="4"/>
  <c r="AZ28" i="4"/>
  <c r="AZ34" i="4" s="1"/>
  <c r="AZ15" i="11" s="1"/>
  <c r="BA28" i="4"/>
  <c r="BB28" i="4"/>
  <c r="BC28" i="4"/>
  <c r="BD28" i="4"/>
  <c r="BD34" i="4"/>
  <c r="BD15" i="11" s="1"/>
  <c r="BE28" i="4"/>
  <c r="BF28" i="4"/>
  <c r="BF34" i="4"/>
  <c r="BF15" i="11" s="1"/>
  <c r="BG28" i="4"/>
  <c r="BG34" i="4"/>
  <c r="BG15" i="11" s="1"/>
  <c r="BH28" i="4"/>
  <c r="BI28" i="4"/>
  <c r="BJ28" i="4"/>
  <c r="BJ34" i="4" s="1"/>
  <c r="BJ15" i="11" s="1"/>
  <c r="BK28" i="4"/>
  <c r="BL28" i="4"/>
  <c r="BL34" i="4"/>
  <c r="BL15" i="11" s="1"/>
  <c r="BM28" i="4"/>
  <c r="BM34" i="4"/>
  <c r="BM15" i="11"/>
  <c r="BN28" i="4"/>
  <c r="BN34" i="4" s="1"/>
  <c r="BN15" i="11" s="1"/>
  <c r="BO28" i="4"/>
  <c r="BO34" i="4" s="1"/>
  <c r="BO15" i="11" s="1"/>
  <c r="BP28" i="4"/>
  <c r="BP34" i="4" s="1"/>
  <c r="BP15" i="11" s="1"/>
  <c r="BQ28" i="4"/>
  <c r="BR28" i="4"/>
  <c r="BR34" i="4" s="1"/>
  <c r="BR15" i="11"/>
  <c r="BS28" i="4"/>
  <c r="BS34" i="4" s="1"/>
  <c r="BS15" i="11" s="1"/>
  <c r="BT28" i="4"/>
  <c r="BT34" i="4" s="1"/>
  <c r="BT15" i="11"/>
  <c r="BU28" i="4"/>
  <c r="BU34" i="4" s="1"/>
  <c r="BV28" i="4"/>
  <c r="BV34" i="4" s="1"/>
  <c r="BV15" i="11" s="1"/>
  <c r="BW28" i="4"/>
  <c r="BW34" i="4" s="1"/>
  <c r="BW15" i="11" s="1"/>
  <c r="BX28" i="4"/>
  <c r="BX34" i="4" s="1"/>
  <c r="BX15" i="11" s="1"/>
  <c r="BY28" i="4"/>
  <c r="BZ28" i="4"/>
  <c r="BZ30" i="4" s="1"/>
  <c r="BZ36" i="4" s="1"/>
  <c r="BZ11" i="11" s="1"/>
  <c r="BZ34" i="4"/>
  <c r="BZ15" i="11" s="1"/>
  <c r="CA28" i="4"/>
  <c r="CB28" i="4"/>
  <c r="CB34" i="4"/>
  <c r="CB15" i="11" s="1"/>
  <c r="CC28" i="4"/>
  <c r="CC34" i="4"/>
  <c r="CC15" i="11" s="1"/>
  <c r="CD28" i="4"/>
  <c r="CD34" i="4"/>
  <c r="CD15" i="11"/>
  <c r="CE28" i="4"/>
  <c r="CE34" i="4" s="1"/>
  <c r="CE15" i="11" s="1"/>
  <c r="CF28" i="4"/>
  <c r="CF34" i="4"/>
  <c r="CF15" i="11"/>
  <c r="CG28" i="4"/>
  <c r="AK29" i="4"/>
  <c r="AK35" i="4"/>
  <c r="AK16" i="11"/>
  <c r="AL29" i="4"/>
  <c r="AL35" i="4" s="1"/>
  <c r="AL16" i="11" s="1"/>
  <c r="AM29" i="4"/>
  <c r="AM35" i="4"/>
  <c r="AM16" i="11"/>
  <c r="AN29" i="4"/>
  <c r="AO29" i="4"/>
  <c r="AO35" i="4"/>
  <c r="AO16" i="11" s="1"/>
  <c r="AP29" i="4"/>
  <c r="AP35" i="4" s="1"/>
  <c r="AP16" i="11"/>
  <c r="AQ29" i="4"/>
  <c r="AQ35" i="4" s="1"/>
  <c r="AQ16" i="11" s="1"/>
  <c r="AR29" i="4"/>
  <c r="AR35" i="4" s="1"/>
  <c r="AR16" i="11" s="1"/>
  <c r="AS29" i="4"/>
  <c r="AS35" i="4" s="1"/>
  <c r="AS16" i="11" s="1"/>
  <c r="AT29" i="4"/>
  <c r="AU29" i="4"/>
  <c r="AV29" i="4"/>
  <c r="AV35" i="4" s="1"/>
  <c r="AV16" i="11" s="1"/>
  <c r="AW29" i="4"/>
  <c r="AW35" i="4"/>
  <c r="AW16" i="11"/>
  <c r="AX29" i="4"/>
  <c r="AY29" i="4"/>
  <c r="AY35" i="4"/>
  <c r="AY16" i="11"/>
  <c r="AZ29" i="4"/>
  <c r="BA29" i="4"/>
  <c r="BA35" i="4"/>
  <c r="BA16" i="11"/>
  <c r="BB29" i="4"/>
  <c r="BC29" i="4"/>
  <c r="BC35" i="4"/>
  <c r="BC16" i="11"/>
  <c r="BD29" i="4"/>
  <c r="BE29" i="4"/>
  <c r="BE35" i="4"/>
  <c r="BE16" i="11"/>
  <c r="BF29" i="4"/>
  <c r="BF35" i="4" s="1"/>
  <c r="BF16" i="11"/>
  <c r="BG29" i="4"/>
  <c r="BG35" i="4" s="1"/>
  <c r="BG16" i="11" s="1"/>
  <c r="BH29" i="4"/>
  <c r="BH35" i="4" s="1"/>
  <c r="BH16" i="11" s="1"/>
  <c r="BI29" i="4"/>
  <c r="BI35" i="4" s="1"/>
  <c r="BI16" i="11" s="1"/>
  <c r="BJ29" i="4"/>
  <c r="BK29" i="4"/>
  <c r="BK35" i="4" s="1"/>
  <c r="BK16" i="11" s="1"/>
  <c r="BL29" i="4"/>
  <c r="BM29" i="4"/>
  <c r="BM35" i="4"/>
  <c r="BM16" i="11" s="1"/>
  <c r="BN29" i="4"/>
  <c r="BO29" i="4"/>
  <c r="BO35" i="4"/>
  <c r="BO16" i="11" s="1"/>
  <c r="BP29" i="4"/>
  <c r="BQ29" i="4"/>
  <c r="BQ35" i="4"/>
  <c r="BQ16" i="11" s="1"/>
  <c r="BR29" i="4"/>
  <c r="BS29" i="4"/>
  <c r="BS35" i="4"/>
  <c r="BS16" i="11" s="1"/>
  <c r="BT29" i="4"/>
  <c r="BU29" i="4"/>
  <c r="BU35" i="4"/>
  <c r="BU16" i="11" s="1"/>
  <c r="BV29" i="4"/>
  <c r="BW29" i="4"/>
  <c r="BW35" i="4"/>
  <c r="BW16" i="11" s="1"/>
  <c r="BX29" i="4"/>
  <c r="BY29" i="4"/>
  <c r="BY35" i="4"/>
  <c r="BY16" i="11" s="1"/>
  <c r="BZ29" i="4"/>
  <c r="CA29" i="4"/>
  <c r="CA35" i="4"/>
  <c r="CA16" i="11" s="1"/>
  <c r="CB29" i="4"/>
  <c r="CB35" i="4" s="1"/>
  <c r="CB16" i="11"/>
  <c r="CC29" i="4"/>
  <c r="CC35" i="4" s="1"/>
  <c r="CC16" i="11" s="1"/>
  <c r="CD29" i="4"/>
  <c r="CD35" i="4" s="1"/>
  <c r="CD16" i="11" s="1"/>
  <c r="CE29" i="4"/>
  <c r="CE35" i="4" s="1"/>
  <c r="CE16" i="11" s="1"/>
  <c r="CF29" i="4"/>
  <c r="CG29" i="4"/>
  <c r="CG35" i="4" s="1"/>
  <c r="CG16" i="11" s="1"/>
  <c r="BD30" i="4"/>
  <c r="AM31" i="4"/>
  <c r="AM12" i="11" s="1"/>
  <c r="AN31" i="4"/>
  <c r="AN12" i="11" s="1"/>
  <c r="AQ31" i="4"/>
  <c r="AQ12" i="11"/>
  <c r="AR31" i="4"/>
  <c r="AR12" i="11" s="1"/>
  <c r="AV31" i="4"/>
  <c r="AV12" i="11"/>
  <c r="BC31" i="4"/>
  <c r="BC12" i="11"/>
  <c r="BD31" i="4"/>
  <c r="BD12" i="11"/>
  <c r="BH31" i="4"/>
  <c r="BH12" i="11"/>
  <c r="BJ31" i="4"/>
  <c r="BJ12" i="11"/>
  <c r="BL31" i="4"/>
  <c r="BL12" i="11"/>
  <c r="BN31" i="4"/>
  <c r="BN12" i="11"/>
  <c r="BP31" i="4"/>
  <c r="BP12" i="11"/>
  <c r="BR31" i="4"/>
  <c r="BR12" i="11"/>
  <c r="BT31" i="4"/>
  <c r="BT12" i="11"/>
  <c r="BV31" i="4"/>
  <c r="BV12" i="11"/>
  <c r="BX31" i="4"/>
  <c r="BX12" i="11"/>
  <c r="BZ31" i="4"/>
  <c r="BZ12" i="11"/>
  <c r="CB31" i="4"/>
  <c r="CB12" i="11"/>
  <c r="CD31" i="4"/>
  <c r="CD12" i="11"/>
  <c r="CF31" i="4"/>
  <c r="CF12" i="11"/>
  <c r="AK32" i="4"/>
  <c r="AK13" i="11"/>
  <c r="AM32" i="4"/>
  <c r="AM13" i="11"/>
  <c r="AO32" i="4"/>
  <c r="AO13" i="11"/>
  <c r="AQ32" i="4"/>
  <c r="AQ13" i="11"/>
  <c r="AS32" i="4"/>
  <c r="AS13" i="11"/>
  <c r="AU32" i="4"/>
  <c r="AU13" i="11"/>
  <c r="AW32" i="4"/>
  <c r="AW13" i="11"/>
  <c r="AY32" i="4"/>
  <c r="AY13" i="11"/>
  <c r="BA32" i="4"/>
  <c r="BA13" i="11"/>
  <c r="BC32" i="4"/>
  <c r="BC13" i="11"/>
  <c r="BE32" i="4"/>
  <c r="BE13" i="11"/>
  <c r="BG32" i="4"/>
  <c r="BG13" i="11"/>
  <c r="BI32" i="4"/>
  <c r="BI13" i="11"/>
  <c r="BO32" i="4"/>
  <c r="BO13" i="11" s="1"/>
  <c r="BU32" i="4"/>
  <c r="BU13" i="11"/>
  <c r="BY32" i="4"/>
  <c r="BY13" i="11" s="1"/>
  <c r="CA32" i="4"/>
  <c r="CA13" i="11"/>
  <c r="CE32" i="4"/>
  <c r="CE13" i="11" s="1"/>
  <c r="CG32" i="4"/>
  <c r="CG13" i="11"/>
  <c r="AL33" i="4"/>
  <c r="AL14" i="11" s="1"/>
  <c r="AX33" i="4"/>
  <c r="AX14" i="11"/>
  <c r="BB33" i="4"/>
  <c r="BB14" i="11"/>
  <c r="BD33" i="4"/>
  <c r="BD14" i="11"/>
  <c r="BH33" i="4"/>
  <c r="BH14" i="11"/>
  <c r="BJ33" i="4"/>
  <c r="BJ14" i="11"/>
  <c r="BL33" i="4"/>
  <c r="BL14" i="11"/>
  <c r="BP33" i="4"/>
  <c r="BP14" i="11"/>
  <c r="BT33" i="4"/>
  <c r="BT14" i="11"/>
  <c r="BV33" i="4"/>
  <c r="BV14" i="11"/>
  <c r="CB33" i="4"/>
  <c r="CB14" i="11" s="1"/>
  <c r="CD33" i="4"/>
  <c r="CD14" i="11"/>
  <c r="AK34" i="4"/>
  <c r="AK15" i="11" s="1"/>
  <c r="AM34" i="4"/>
  <c r="AM15" i="11" s="1"/>
  <c r="AO34" i="4"/>
  <c r="AO15" i="11" s="1"/>
  <c r="AY34" i="4"/>
  <c r="AY15" i="11" s="1"/>
  <c r="BA34" i="4"/>
  <c r="BA15" i="11" s="1"/>
  <c r="BC34" i="4"/>
  <c r="BC15" i="11" s="1"/>
  <c r="BE34" i="4"/>
  <c r="BE15" i="11"/>
  <c r="BI34" i="4"/>
  <c r="BI15" i="11" s="1"/>
  <c r="BK34" i="4"/>
  <c r="BK15" i="11"/>
  <c r="BQ34" i="4"/>
  <c r="BQ15" i="11" s="1"/>
  <c r="BU15" i="11"/>
  <c r="BY34" i="4"/>
  <c r="BY15" i="11"/>
  <c r="CA34" i="4"/>
  <c r="CA15" i="11"/>
  <c r="CG34" i="4"/>
  <c r="CG15" i="11" s="1"/>
  <c r="AN35" i="4"/>
  <c r="AN16" i="11"/>
  <c r="AT35" i="4"/>
  <c r="AT16" i="11" s="1"/>
  <c r="AX35" i="4"/>
  <c r="AX16" i="11"/>
  <c r="AZ35" i="4"/>
  <c r="AZ16" i="11" s="1"/>
  <c r="BB35" i="4"/>
  <c r="BB16" i="11"/>
  <c r="BD35" i="4"/>
  <c r="BD16" i="11" s="1"/>
  <c r="BJ35" i="4"/>
  <c r="BJ16" i="11"/>
  <c r="BN35" i="4"/>
  <c r="BN16" i="11"/>
  <c r="BP35" i="4"/>
  <c r="BP16" i="11"/>
  <c r="BR35" i="4"/>
  <c r="BR16" i="11"/>
  <c r="BT35" i="4"/>
  <c r="BT16" i="11"/>
  <c r="BX35" i="4"/>
  <c r="BX16" i="11"/>
  <c r="BZ35" i="4"/>
  <c r="BZ16" i="11"/>
  <c r="CF35" i="4"/>
  <c r="CF16" i="11" s="1"/>
  <c r="CA38" i="3"/>
  <c r="CB38" i="3"/>
  <c r="CB45" i="3" s="1"/>
  <c r="CB4" i="11" s="1"/>
  <c r="CC38" i="3"/>
  <c r="CD38" i="3"/>
  <c r="CD45" i="3"/>
  <c r="CD4" i="11" s="1"/>
  <c r="CE38" i="3"/>
  <c r="CF38" i="3"/>
  <c r="CF45" i="3" s="1"/>
  <c r="CF4" i="11" s="1"/>
  <c r="CG38" i="3"/>
  <c r="CG45" i="3" s="1"/>
  <c r="CG4" i="11" s="1"/>
  <c r="CA39" i="3"/>
  <c r="CB39" i="3"/>
  <c r="CB46" i="3" s="1"/>
  <c r="CB5" i="11" s="1"/>
  <c r="CC39" i="3"/>
  <c r="CC46" i="3" s="1"/>
  <c r="CC5" i="11"/>
  <c r="CD39" i="3"/>
  <c r="CD46" i="3" s="1"/>
  <c r="CD5" i="11" s="1"/>
  <c r="CE39" i="3"/>
  <c r="CF39" i="3"/>
  <c r="CG39" i="3"/>
  <c r="CG46" i="3"/>
  <c r="CG5" i="11" s="1"/>
  <c r="CA40" i="3"/>
  <c r="CB40" i="3"/>
  <c r="CB47" i="3"/>
  <c r="CB6" i="11" s="1"/>
  <c r="CC40" i="3"/>
  <c r="CC47" i="3"/>
  <c r="CC6" i="11" s="1"/>
  <c r="CD40" i="3"/>
  <c r="CD47" i="3" s="1"/>
  <c r="CD6" i="11" s="1"/>
  <c r="CE40" i="3"/>
  <c r="CE47" i="3" s="1"/>
  <c r="CE6" i="11" s="1"/>
  <c r="CF40" i="3"/>
  <c r="CF47" i="3" s="1"/>
  <c r="CF6" i="11" s="1"/>
  <c r="CG40" i="3"/>
  <c r="CG47" i="3" s="1"/>
  <c r="CG6" i="11" s="1"/>
  <c r="CA41" i="3"/>
  <c r="CA48" i="3"/>
  <c r="CA7" i="11"/>
  <c r="CB41" i="3"/>
  <c r="CC41" i="3"/>
  <c r="CC48" i="3"/>
  <c r="CC7" i="11"/>
  <c r="CD41" i="3"/>
  <c r="CD48" i="3" s="1"/>
  <c r="CD7" i="11" s="1"/>
  <c r="CE41" i="3"/>
  <c r="CE48" i="3"/>
  <c r="CE7" i="11" s="1"/>
  <c r="CF41" i="3"/>
  <c r="CG41" i="3"/>
  <c r="CG48" i="3"/>
  <c r="CG7" i="11" s="1"/>
  <c r="CA42" i="3"/>
  <c r="CA49" i="3" s="1"/>
  <c r="CA8" i="11" s="1"/>
  <c r="CB42" i="3"/>
  <c r="CB49" i="3"/>
  <c r="CB8" i="11" s="1"/>
  <c r="CC42" i="3"/>
  <c r="CD42" i="3"/>
  <c r="CD49" i="3"/>
  <c r="CD8" i="11" s="1"/>
  <c r="CE42" i="3"/>
  <c r="CE49" i="3"/>
  <c r="CF42" i="3"/>
  <c r="CF49" i="3" s="1"/>
  <c r="CF8" i="11" s="1"/>
  <c r="CG42" i="3"/>
  <c r="CG49" i="3" s="1"/>
  <c r="CG8" i="11" s="1"/>
  <c r="CA43" i="3"/>
  <c r="CA50" i="3" s="1"/>
  <c r="CA9" i="11" s="1"/>
  <c r="CB43" i="3"/>
  <c r="CB50" i="3" s="1"/>
  <c r="CB9" i="11" s="1"/>
  <c r="CC43" i="3"/>
  <c r="CC50" i="3" s="1"/>
  <c r="CC9" i="11" s="1"/>
  <c r="CD43" i="3"/>
  <c r="CE43" i="3"/>
  <c r="CE50" i="3" s="1"/>
  <c r="CE9" i="11" s="1"/>
  <c r="CF43" i="3"/>
  <c r="CF50" i="3" s="1"/>
  <c r="CF9" i="11" s="1"/>
  <c r="CG43" i="3"/>
  <c r="CC45" i="3"/>
  <c r="CC4" i="11" s="1"/>
  <c r="CF46" i="3"/>
  <c r="CF5" i="11" s="1"/>
  <c r="CA47" i="3"/>
  <c r="CA6" i="11"/>
  <c r="CB48" i="3"/>
  <c r="CB7" i="11" s="1"/>
  <c r="CF48" i="3"/>
  <c r="CF7" i="11" s="1"/>
  <c r="CC49" i="3"/>
  <c r="CC8" i="11"/>
  <c r="CE8" i="11"/>
  <c r="B1" i="4"/>
  <c r="B1" i="3"/>
  <c r="B12" i="9"/>
  <c r="B13" i="9"/>
  <c r="B11" i="9"/>
  <c r="B10" i="9"/>
  <c r="B20" i="9"/>
  <c r="B9" i="9"/>
  <c r="B4" i="9"/>
  <c r="B5" i="9"/>
  <c r="B6" i="9"/>
  <c r="B7" i="9"/>
  <c r="B8" i="9"/>
  <c r="B3" i="9"/>
  <c r="A1" i="9"/>
  <c r="B9" i="8"/>
  <c r="B4" i="8"/>
  <c r="B5" i="8"/>
  <c r="B6" i="8"/>
  <c r="B7" i="8"/>
  <c r="B8" i="8"/>
  <c r="B3" i="8"/>
  <c r="B13" i="8"/>
  <c r="A1" i="8"/>
  <c r="B13" i="7"/>
  <c r="B14" i="7"/>
  <c r="B15" i="7"/>
  <c r="B16" i="7"/>
  <c r="B17" i="7"/>
  <c r="B18" i="7"/>
  <c r="B10" i="7"/>
  <c r="B11" i="7"/>
  <c r="B12" i="7"/>
  <c r="B9" i="7"/>
  <c r="B7" i="7"/>
  <c r="B8" i="7"/>
  <c r="B5" i="7"/>
  <c r="B6" i="7"/>
  <c r="B4" i="7"/>
  <c r="B3" i="7"/>
  <c r="B1" i="6"/>
  <c r="B15" i="6"/>
  <c r="B11" i="6"/>
  <c r="B12" i="6"/>
  <c r="B13" i="6"/>
  <c r="B14" i="6"/>
  <c r="B26" i="6"/>
  <c r="B9" i="6"/>
  <c r="B10" i="6"/>
  <c r="B7" i="6"/>
  <c r="B24" i="6"/>
  <c r="B8" i="6"/>
  <c r="B6" i="6"/>
  <c r="B5" i="6"/>
  <c r="B4" i="6"/>
  <c r="B3" i="6"/>
  <c r="B22" i="6" s="1"/>
  <c r="B41" i="5"/>
  <c r="B33" i="5"/>
  <c r="B34" i="5"/>
  <c r="B35" i="5"/>
  <c r="B36" i="5"/>
  <c r="B37" i="5"/>
  <c r="B38" i="5"/>
  <c r="B39" i="5"/>
  <c r="B40" i="5"/>
  <c r="B32" i="5"/>
  <c r="B29" i="5"/>
  <c r="B30" i="5"/>
  <c r="B31" i="5"/>
  <c r="B57" i="5"/>
  <c r="B28" i="5"/>
  <c r="B27" i="5"/>
  <c r="B56" i="5"/>
  <c r="B26" i="5"/>
  <c r="B5" i="5"/>
  <c r="B6" i="5"/>
  <c r="B7" i="5"/>
  <c r="B8" i="5"/>
  <c r="B9" i="5"/>
  <c r="B10" i="5"/>
  <c r="B11" i="5"/>
  <c r="B12" i="5"/>
  <c r="B48" i="5" s="1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4" i="5"/>
  <c r="B3" i="5"/>
  <c r="B47" i="5" s="1"/>
  <c r="B1" i="5"/>
  <c r="B24" i="4"/>
  <c r="B9" i="4"/>
  <c r="B10" i="4"/>
  <c r="B11" i="4"/>
  <c r="B12" i="4"/>
  <c r="B13" i="4"/>
  <c r="B14" i="4"/>
  <c r="B15" i="4"/>
  <c r="B16" i="4"/>
  <c r="B34" i="4"/>
  <c r="B17" i="4"/>
  <c r="B18" i="4"/>
  <c r="B19" i="4"/>
  <c r="B20" i="4"/>
  <c r="B21" i="4"/>
  <c r="B22" i="4"/>
  <c r="B23" i="4"/>
  <c r="B5" i="4"/>
  <c r="B6" i="4"/>
  <c r="B7" i="4"/>
  <c r="B8" i="4"/>
  <c r="B4" i="4"/>
  <c r="B3" i="4"/>
  <c r="B31" i="4" s="1"/>
  <c r="B3" i="3"/>
  <c r="B37" i="3"/>
  <c r="B36" i="3"/>
  <c r="B33" i="3"/>
  <c r="B34" i="3"/>
  <c r="B35" i="3"/>
  <c r="B32" i="3"/>
  <c r="B30" i="3"/>
  <c r="B31" i="3"/>
  <c r="B29" i="3"/>
  <c r="B28" i="3"/>
  <c r="B27" i="3"/>
  <c r="B26" i="3"/>
  <c r="B25" i="3"/>
  <c r="B23" i="3"/>
  <c r="B24" i="3"/>
  <c r="B22" i="3"/>
  <c r="B18" i="3"/>
  <c r="B19" i="3"/>
  <c r="B20" i="3"/>
  <c r="B21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AK38" i="3"/>
  <c r="AK45" i="3" s="1"/>
  <c r="AK4" i="11" s="1"/>
  <c r="AL38" i="3"/>
  <c r="AL45" i="3" s="1"/>
  <c r="AL4" i="11" s="1"/>
  <c r="AM38" i="3"/>
  <c r="AN38" i="3"/>
  <c r="AN45" i="3" s="1"/>
  <c r="AN4" i="11" s="1"/>
  <c r="AO38" i="3"/>
  <c r="AP38" i="3"/>
  <c r="AP45" i="3" s="1"/>
  <c r="AP4" i="11" s="1"/>
  <c r="AQ38" i="3"/>
  <c r="AQ45" i="3" s="1"/>
  <c r="AQ4" i="11" s="1"/>
  <c r="AR38" i="3"/>
  <c r="AS38" i="3"/>
  <c r="AT38" i="3"/>
  <c r="AT45" i="3" s="1"/>
  <c r="AT4" i="11" s="1"/>
  <c r="AU38" i="3"/>
  <c r="AU45" i="3" s="1"/>
  <c r="AU4" i="11" s="1"/>
  <c r="AV38" i="3"/>
  <c r="AW38" i="3"/>
  <c r="AX38" i="3"/>
  <c r="AX45" i="3" s="1"/>
  <c r="AX4" i="11" s="1"/>
  <c r="AY38" i="3"/>
  <c r="AZ38" i="3"/>
  <c r="AZ44" i="3" s="1"/>
  <c r="BA38" i="3"/>
  <c r="BA45" i="3" s="1"/>
  <c r="BA4" i="11" s="1"/>
  <c r="BB38" i="3"/>
  <c r="BB45" i="3" s="1"/>
  <c r="BB4" i="11" s="1"/>
  <c r="BC38" i="3"/>
  <c r="BC45" i="3" s="1"/>
  <c r="BC4" i="11" s="1"/>
  <c r="BD38" i="3"/>
  <c r="BE38" i="3"/>
  <c r="BE44" i="3" s="1"/>
  <c r="BE51" i="3" s="1"/>
  <c r="BE3" i="11" s="1"/>
  <c r="BF38" i="3"/>
  <c r="BG38" i="3"/>
  <c r="BG45" i="3" s="1"/>
  <c r="BG4" i="11" s="1"/>
  <c r="BH38" i="3"/>
  <c r="BI38" i="3"/>
  <c r="BJ38" i="3"/>
  <c r="BK38" i="3"/>
  <c r="BL38" i="3"/>
  <c r="BM38" i="3"/>
  <c r="BM45" i="3" s="1"/>
  <c r="BM4" i="11" s="1"/>
  <c r="BN38" i="3"/>
  <c r="BN45" i="3" s="1"/>
  <c r="BO38" i="3"/>
  <c r="BO44" i="3" s="1"/>
  <c r="BO51" i="3" s="1"/>
  <c r="BO3" i="11" s="1"/>
  <c r="BP38" i="3"/>
  <c r="BP45" i="3"/>
  <c r="BP4" i="11" s="1"/>
  <c r="BQ38" i="3"/>
  <c r="BQ45" i="3" s="1"/>
  <c r="BQ4" i="11" s="1"/>
  <c r="BR38" i="3"/>
  <c r="BR45" i="3" s="1"/>
  <c r="BR4" i="11" s="1"/>
  <c r="BS38" i="3"/>
  <c r="BS45" i="3" s="1"/>
  <c r="BS4" i="11" s="1"/>
  <c r="BT38" i="3"/>
  <c r="BT45" i="3" s="1"/>
  <c r="BT4" i="11" s="1"/>
  <c r="BU38" i="3"/>
  <c r="BU45" i="3" s="1"/>
  <c r="BU4" i="11" s="1"/>
  <c r="BV38" i="3"/>
  <c r="BV45" i="3"/>
  <c r="BV4" i="11" s="1"/>
  <c r="BW38" i="3"/>
  <c r="BW45" i="3" s="1"/>
  <c r="BX38" i="3"/>
  <c r="BY38" i="3"/>
  <c r="BY45" i="3" s="1"/>
  <c r="BY4" i="11" s="1"/>
  <c r="BZ38" i="3"/>
  <c r="BZ45" i="3" s="1"/>
  <c r="BZ4" i="11" s="1"/>
  <c r="AK39" i="3"/>
  <c r="AL39" i="3"/>
  <c r="AM39" i="3"/>
  <c r="AM46" i="3" s="1"/>
  <c r="AM5" i="11" s="1"/>
  <c r="AN39" i="3"/>
  <c r="AO39" i="3"/>
  <c r="AP39" i="3"/>
  <c r="AP46" i="3"/>
  <c r="AP5" i="11"/>
  <c r="AQ39" i="3"/>
  <c r="AQ46" i="3" s="1"/>
  <c r="AQ5" i="11" s="1"/>
  <c r="AR39" i="3"/>
  <c r="AS39" i="3"/>
  <c r="AS46" i="3" s="1"/>
  <c r="AT39" i="3"/>
  <c r="AU39" i="3"/>
  <c r="AV39" i="3"/>
  <c r="AW39" i="3"/>
  <c r="AW46" i="3"/>
  <c r="AW5" i="11"/>
  <c r="AX39" i="3"/>
  <c r="AX46" i="3" s="1"/>
  <c r="AX5" i="11" s="1"/>
  <c r="AY39" i="3"/>
  <c r="AZ39" i="3"/>
  <c r="BA39" i="3"/>
  <c r="BB39" i="3"/>
  <c r="BC39" i="3"/>
  <c r="BC46" i="3"/>
  <c r="BC5" i="11" s="1"/>
  <c r="BD39" i="3"/>
  <c r="BE39" i="3"/>
  <c r="BE46" i="3"/>
  <c r="BE5" i="11" s="1"/>
  <c r="BF39" i="3"/>
  <c r="BF46" i="3"/>
  <c r="BF5" i="11" s="1"/>
  <c r="BG39" i="3"/>
  <c r="BG46" i="3" s="1"/>
  <c r="BG5" i="11"/>
  <c r="BH39" i="3"/>
  <c r="BH46" i="3" s="1"/>
  <c r="BH5" i="11" s="1"/>
  <c r="BI39" i="3"/>
  <c r="BI46" i="3" s="1"/>
  <c r="BJ39" i="3"/>
  <c r="BJ46" i="3"/>
  <c r="BJ5" i="11" s="1"/>
  <c r="BK39" i="3"/>
  <c r="BL39" i="3"/>
  <c r="BM39" i="3"/>
  <c r="BN39" i="3"/>
  <c r="BN46" i="3" s="1"/>
  <c r="BN5" i="11" s="1"/>
  <c r="BO39" i="3"/>
  <c r="BP39" i="3"/>
  <c r="BP46" i="3" s="1"/>
  <c r="BQ39" i="3"/>
  <c r="BR39" i="3"/>
  <c r="BR46" i="3" s="1"/>
  <c r="BR5" i="11" s="1"/>
  <c r="BS39" i="3"/>
  <c r="BS46" i="3" s="1"/>
  <c r="BS5" i="11"/>
  <c r="BT39" i="3"/>
  <c r="BU39" i="3"/>
  <c r="BU46" i="3" s="1"/>
  <c r="BU5" i="11" s="1"/>
  <c r="BV39" i="3"/>
  <c r="BV46" i="3"/>
  <c r="BV5" i="11" s="1"/>
  <c r="BW39" i="3"/>
  <c r="BW46" i="3"/>
  <c r="BW5" i="11" s="1"/>
  <c r="BX39" i="3"/>
  <c r="BY39" i="3"/>
  <c r="BZ39" i="3"/>
  <c r="BZ46" i="3" s="1"/>
  <c r="BZ5" i="11" s="1"/>
  <c r="AK40" i="3"/>
  <c r="AK47" i="3"/>
  <c r="AK6" i="11" s="1"/>
  <c r="AL40" i="3"/>
  <c r="AM40" i="3"/>
  <c r="AM47" i="3"/>
  <c r="AM6" i="11" s="1"/>
  <c r="AN40" i="3"/>
  <c r="AN47" i="3"/>
  <c r="AN6" i="11"/>
  <c r="AO40" i="3"/>
  <c r="AO47" i="3" s="1"/>
  <c r="AO6" i="11" s="1"/>
  <c r="AP40" i="3"/>
  <c r="AQ40" i="3"/>
  <c r="AQ47" i="3" s="1"/>
  <c r="AR40" i="3"/>
  <c r="AS40" i="3"/>
  <c r="AT40" i="3"/>
  <c r="AT47" i="3"/>
  <c r="AT6" i="11" s="1"/>
  <c r="AU40" i="3"/>
  <c r="AU47" i="3" s="1"/>
  <c r="AU6" i="11" s="1"/>
  <c r="AV40" i="3"/>
  <c r="AV47" i="3" s="1"/>
  <c r="AV6" i="11"/>
  <c r="AW40" i="3"/>
  <c r="AW47" i="3" s="1"/>
  <c r="AW6" i="11" s="1"/>
  <c r="AX40" i="3"/>
  <c r="AX47" i="3" s="1"/>
  <c r="AX6" i="11" s="1"/>
  <c r="AY40" i="3"/>
  <c r="AZ40" i="3"/>
  <c r="BA40" i="3"/>
  <c r="BA47" i="3" s="1"/>
  <c r="BA6" i="11" s="1"/>
  <c r="BB40" i="3"/>
  <c r="BC40" i="3"/>
  <c r="BD40" i="3"/>
  <c r="BD47" i="3"/>
  <c r="BD6" i="11"/>
  <c r="BE40" i="3"/>
  <c r="BE47" i="3" s="1"/>
  <c r="BE6" i="11" s="1"/>
  <c r="BF40" i="3"/>
  <c r="BG40" i="3"/>
  <c r="BG47" i="3" s="1"/>
  <c r="BG6" i="11" s="1"/>
  <c r="BH40" i="3"/>
  <c r="BH47" i="3" s="1"/>
  <c r="BH6" i="11" s="1"/>
  <c r="BI40" i="3"/>
  <c r="BI47" i="3" s="1"/>
  <c r="BI6" i="11" s="1"/>
  <c r="BJ40" i="3"/>
  <c r="BJ47" i="3"/>
  <c r="BJ6" i="11" s="1"/>
  <c r="BK40" i="3"/>
  <c r="BK47" i="3"/>
  <c r="BK6" i="11"/>
  <c r="BL40" i="3"/>
  <c r="BL47" i="3" s="1"/>
  <c r="BL6" i="11" s="1"/>
  <c r="BM40" i="3"/>
  <c r="BM47" i="3" s="1"/>
  <c r="BM6" i="11" s="1"/>
  <c r="BN40" i="3"/>
  <c r="BO40" i="3"/>
  <c r="BO47" i="3" s="1"/>
  <c r="BO6" i="11" s="1"/>
  <c r="BP40" i="3"/>
  <c r="BP47" i="3" s="1"/>
  <c r="BQ40" i="3"/>
  <c r="BQ47" i="3"/>
  <c r="BQ6" i="11"/>
  <c r="BR40" i="3"/>
  <c r="BR47" i="3" s="1"/>
  <c r="BR6" i="11" s="1"/>
  <c r="BS40" i="3"/>
  <c r="BT40" i="3"/>
  <c r="BT47" i="3"/>
  <c r="BT6" i="11"/>
  <c r="BU40" i="3"/>
  <c r="BU47" i="3"/>
  <c r="BV40" i="3"/>
  <c r="BV47" i="3"/>
  <c r="BV6" i="11" s="1"/>
  <c r="BW40" i="3"/>
  <c r="BX40" i="3"/>
  <c r="BY40" i="3"/>
  <c r="BY47" i="3"/>
  <c r="BY6" i="11" s="1"/>
  <c r="BZ40" i="3"/>
  <c r="AK41" i="3"/>
  <c r="AK48" i="3"/>
  <c r="AK7" i="11" s="1"/>
  <c r="AL41" i="3"/>
  <c r="AL48" i="3"/>
  <c r="AL7" i="11"/>
  <c r="AM41" i="3"/>
  <c r="AM48" i="3" s="1"/>
  <c r="AM7" i="11" s="1"/>
  <c r="AN41" i="3"/>
  <c r="AN48" i="3" s="1"/>
  <c r="AN7" i="11" s="1"/>
  <c r="AO41" i="3"/>
  <c r="AO48" i="3" s="1"/>
  <c r="AP41" i="3"/>
  <c r="AQ41" i="3"/>
  <c r="AQ48" i="3"/>
  <c r="AQ7" i="11" s="1"/>
  <c r="AR41" i="3"/>
  <c r="AR48" i="3"/>
  <c r="AS41" i="3"/>
  <c r="AT41" i="3"/>
  <c r="AT48" i="3" s="1"/>
  <c r="AT7" i="11" s="1"/>
  <c r="AU41" i="3"/>
  <c r="AU48" i="3" s="1"/>
  <c r="AU7" i="11" s="1"/>
  <c r="AV41" i="3"/>
  <c r="AV48" i="3" s="1"/>
  <c r="AV7" i="11" s="1"/>
  <c r="AW41" i="3"/>
  <c r="AX41" i="3"/>
  <c r="AY41" i="3"/>
  <c r="AY48" i="3" s="1"/>
  <c r="AY7" i="11" s="1"/>
  <c r="AZ41" i="3"/>
  <c r="BA41" i="3"/>
  <c r="BA48" i="3" s="1"/>
  <c r="BB41" i="3"/>
  <c r="BB48" i="3"/>
  <c r="BB7" i="11"/>
  <c r="BC41" i="3"/>
  <c r="BC48" i="3" s="1"/>
  <c r="BC7" i="11" s="1"/>
  <c r="BD41" i="3"/>
  <c r="BD48" i="3"/>
  <c r="BD7" i="11" s="1"/>
  <c r="BE41" i="3"/>
  <c r="BF41" i="3"/>
  <c r="BG41" i="3"/>
  <c r="BH41" i="3"/>
  <c r="BI41" i="3"/>
  <c r="BJ41" i="3"/>
  <c r="BJ48" i="3" s="1"/>
  <c r="BJ7" i="11" s="1"/>
  <c r="BK41" i="3"/>
  <c r="BL41" i="3"/>
  <c r="BM41" i="3"/>
  <c r="BM48" i="3"/>
  <c r="BM7" i="11" s="1"/>
  <c r="BN41" i="3"/>
  <c r="BO41" i="3"/>
  <c r="BO48" i="3"/>
  <c r="BO7" i="11" s="1"/>
  <c r="BP41" i="3"/>
  <c r="BQ41" i="3"/>
  <c r="BR41" i="3"/>
  <c r="BR48" i="3" s="1"/>
  <c r="BR7" i="11" s="1"/>
  <c r="BS41" i="3"/>
  <c r="BS48" i="3"/>
  <c r="BS7" i="11" s="1"/>
  <c r="BT41" i="3"/>
  <c r="BT48" i="3"/>
  <c r="BT7" i="11" s="1"/>
  <c r="BU41" i="3"/>
  <c r="BV41" i="3"/>
  <c r="BV48" i="3" s="1"/>
  <c r="BV7" i="11" s="1"/>
  <c r="BW41" i="3"/>
  <c r="BW48" i="3"/>
  <c r="BW7" i="11"/>
  <c r="BX41" i="3"/>
  <c r="BX48" i="3" s="1"/>
  <c r="BY41" i="3"/>
  <c r="BY48" i="3"/>
  <c r="BZ41" i="3"/>
  <c r="BZ48" i="3" s="1"/>
  <c r="BZ7" i="11" s="1"/>
  <c r="AK42" i="3"/>
  <c r="AL42" i="3"/>
  <c r="AL49" i="3" s="1"/>
  <c r="AL8" i="11" s="1"/>
  <c r="AM42" i="3"/>
  <c r="AM49" i="3" s="1"/>
  <c r="AM8" i="11" s="1"/>
  <c r="AN42" i="3"/>
  <c r="AO42" i="3"/>
  <c r="AO49" i="3" s="1"/>
  <c r="AO8" i="11" s="1"/>
  <c r="AP42" i="3"/>
  <c r="AP49" i="3"/>
  <c r="AP8" i="11" s="1"/>
  <c r="AQ42" i="3"/>
  <c r="AR42" i="3"/>
  <c r="AR49" i="3"/>
  <c r="AR8" i="11"/>
  <c r="AS42" i="3"/>
  <c r="AS49" i="3" s="1"/>
  <c r="AS8" i="11" s="1"/>
  <c r="AT42" i="3"/>
  <c r="AT49" i="3" s="1"/>
  <c r="AT8" i="11" s="1"/>
  <c r="AU42" i="3"/>
  <c r="AU49" i="3" s="1"/>
  <c r="AU8" i="11" s="1"/>
  <c r="AV42" i="3"/>
  <c r="AV49" i="3" s="1"/>
  <c r="AV8" i="11" s="1"/>
  <c r="AW42" i="3"/>
  <c r="AW49" i="3"/>
  <c r="AW8" i="11"/>
  <c r="AX42" i="3"/>
  <c r="AY42" i="3"/>
  <c r="AZ42" i="3"/>
  <c r="AZ49" i="3"/>
  <c r="AZ8" i="11" s="1"/>
  <c r="BA42" i="3"/>
  <c r="BA49" i="3"/>
  <c r="BB42" i="3"/>
  <c r="BB49" i="3" s="1"/>
  <c r="BB8" i="11" s="1"/>
  <c r="BC42" i="3"/>
  <c r="BD42" i="3"/>
  <c r="BD49" i="3" s="1"/>
  <c r="BD8" i="11" s="1"/>
  <c r="BE42" i="3"/>
  <c r="BE49" i="3" s="1"/>
  <c r="BE8" i="11" s="1"/>
  <c r="BF42" i="3"/>
  <c r="BG42" i="3"/>
  <c r="BG49" i="3" s="1"/>
  <c r="BG8" i="11" s="1"/>
  <c r="BH42" i="3"/>
  <c r="BH49" i="3"/>
  <c r="BH8" i="11" s="1"/>
  <c r="BI42" i="3"/>
  <c r="BI49" i="3"/>
  <c r="BI8" i="11"/>
  <c r="BJ42" i="3"/>
  <c r="BK42" i="3"/>
  <c r="BK49" i="3"/>
  <c r="BK8" i="11" s="1"/>
  <c r="BL42" i="3"/>
  <c r="BL49" i="3" s="1"/>
  <c r="BL8" i="11" s="1"/>
  <c r="BM42" i="3"/>
  <c r="BM49" i="3" s="1"/>
  <c r="BM8" i="11" s="1"/>
  <c r="BN42" i="3"/>
  <c r="BN49" i="3"/>
  <c r="BN8" i="11" s="1"/>
  <c r="BO42" i="3"/>
  <c r="BP42" i="3"/>
  <c r="BP49" i="3"/>
  <c r="BP8" i="11"/>
  <c r="BQ42" i="3"/>
  <c r="BQ49" i="3"/>
  <c r="BQ8" i="11"/>
  <c r="BR42" i="3"/>
  <c r="BR49" i="3" s="1"/>
  <c r="BR8" i="11" s="1"/>
  <c r="BS42" i="3"/>
  <c r="BS49" i="3" s="1"/>
  <c r="BS8" i="11" s="1"/>
  <c r="BT42" i="3"/>
  <c r="BT49" i="3" s="1"/>
  <c r="BT8" i="11" s="1"/>
  <c r="BU42" i="3"/>
  <c r="BU49" i="3"/>
  <c r="BU8" i="11"/>
  <c r="BV42" i="3"/>
  <c r="BW42" i="3"/>
  <c r="BW49" i="3"/>
  <c r="BW8" i="11" s="1"/>
  <c r="BX42" i="3"/>
  <c r="BX49" i="3" s="1"/>
  <c r="BX8" i="11" s="1"/>
  <c r="BY42" i="3"/>
  <c r="BY49" i="3"/>
  <c r="BY8" i="11" s="1"/>
  <c r="BZ42" i="3"/>
  <c r="BZ49" i="3" s="1"/>
  <c r="BZ8" i="11" s="1"/>
  <c r="AK43" i="3"/>
  <c r="AL43" i="3"/>
  <c r="AM43" i="3"/>
  <c r="AM50" i="3"/>
  <c r="AM9" i="11" s="1"/>
  <c r="AN43" i="3"/>
  <c r="AN50" i="3" s="1"/>
  <c r="AN9" i="11" s="1"/>
  <c r="AO43" i="3"/>
  <c r="AP43" i="3"/>
  <c r="AP50" i="3" s="1"/>
  <c r="AP9" i="11" s="1"/>
  <c r="AQ43" i="3"/>
  <c r="AQ50" i="3" s="1"/>
  <c r="AQ9" i="11" s="1"/>
  <c r="AR43" i="3"/>
  <c r="AS43" i="3"/>
  <c r="AS50" i="3"/>
  <c r="AT43" i="3"/>
  <c r="AT50" i="3" s="1"/>
  <c r="AT9" i="11" s="1"/>
  <c r="AU43" i="3"/>
  <c r="AU50" i="3"/>
  <c r="AU9" i="11"/>
  <c r="AV43" i="3"/>
  <c r="AV50" i="3" s="1"/>
  <c r="AW43" i="3"/>
  <c r="AX43" i="3"/>
  <c r="AX50" i="3" s="1"/>
  <c r="AX9" i="11" s="1"/>
  <c r="AY43" i="3"/>
  <c r="AY50" i="3"/>
  <c r="AY9" i="11"/>
  <c r="AZ43" i="3"/>
  <c r="AZ50" i="3"/>
  <c r="BA43" i="3"/>
  <c r="BB43" i="3"/>
  <c r="BB50" i="3" s="1"/>
  <c r="BB9" i="11" s="1"/>
  <c r="BC43" i="3"/>
  <c r="BC50" i="3"/>
  <c r="BC9" i="11"/>
  <c r="BD43" i="3"/>
  <c r="BD50" i="3" s="1"/>
  <c r="BD9" i="11" s="1"/>
  <c r="BE43" i="3"/>
  <c r="BE50" i="3"/>
  <c r="BE9" i="11" s="1"/>
  <c r="BF43" i="3"/>
  <c r="BF50" i="3"/>
  <c r="BF9" i="11" s="1"/>
  <c r="BG43" i="3"/>
  <c r="BG50" i="3"/>
  <c r="BG9" i="11" s="1"/>
  <c r="BH43" i="3"/>
  <c r="BI43" i="3"/>
  <c r="BI50" i="3"/>
  <c r="BJ43" i="3"/>
  <c r="BJ50" i="3" s="1"/>
  <c r="BJ9" i="11" s="1"/>
  <c r="BK43" i="3"/>
  <c r="BK50" i="3"/>
  <c r="BK9" i="11"/>
  <c r="BL43" i="3"/>
  <c r="BL50" i="3" s="1"/>
  <c r="BM43" i="3"/>
  <c r="BN43" i="3"/>
  <c r="BN50" i="3" s="1"/>
  <c r="BN9" i="11" s="1"/>
  <c r="BO43" i="3"/>
  <c r="BO50" i="3"/>
  <c r="BO9" i="11"/>
  <c r="BP43" i="3"/>
  <c r="BQ43" i="3"/>
  <c r="BR43" i="3"/>
  <c r="BR50" i="3" s="1"/>
  <c r="BR9" i="11" s="1"/>
  <c r="BS43" i="3"/>
  <c r="BS50" i="3" s="1"/>
  <c r="BS9" i="11" s="1"/>
  <c r="BT43" i="3"/>
  <c r="BU43" i="3"/>
  <c r="BU50" i="3" s="1"/>
  <c r="BV43" i="3"/>
  <c r="BV50" i="3"/>
  <c r="BV9" i="11"/>
  <c r="BW43" i="3"/>
  <c r="BW50" i="3" s="1"/>
  <c r="BX43" i="3"/>
  <c r="BX50" i="3"/>
  <c r="BX9" i="11" s="1"/>
  <c r="BY43" i="3"/>
  <c r="BZ43" i="3"/>
  <c r="AV44" i="3"/>
  <c r="AM45" i="3"/>
  <c r="AM4" i="11" s="1"/>
  <c r="AV45" i="3"/>
  <c r="AV4" i="11" s="1"/>
  <c r="AY45" i="3"/>
  <c r="AY4" i="11" s="1"/>
  <c r="BK45" i="3"/>
  <c r="BK4" i="11" s="1"/>
  <c r="BN4" i="11"/>
  <c r="BO45" i="3"/>
  <c r="BO4" i="11" s="1"/>
  <c r="BW4" i="11"/>
  <c r="AK46" i="3"/>
  <c r="AK5" i="11" s="1"/>
  <c r="AL46" i="3"/>
  <c r="AL5" i="11"/>
  <c r="AN46" i="3"/>
  <c r="AN5" i="11" s="1"/>
  <c r="AR46" i="3"/>
  <c r="AR5" i="11" s="1"/>
  <c r="AS5" i="11"/>
  <c r="AT46" i="3"/>
  <c r="AT5" i="11" s="1"/>
  <c r="AV46" i="3"/>
  <c r="AV5" i="11"/>
  <c r="BA46" i="3"/>
  <c r="BA5" i="11" s="1"/>
  <c r="BB46" i="3"/>
  <c r="BB5" i="11"/>
  <c r="BD46" i="3"/>
  <c r="BD5" i="11" s="1"/>
  <c r="BI5" i="11"/>
  <c r="BL46" i="3"/>
  <c r="BL5" i="11" s="1"/>
  <c r="BM46" i="3"/>
  <c r="BM5" i="11"/>
  <c r="BP5" i="11"/>
  <c r="BT46" i="3"/>
  <c r="BT5" i="11"/>
  <c r="BX46" i="3"/>
  <c r="BX5" i="11"/>
  <c r="BY46" i="3"/>
  <c r="BY5" i="11" s="1"/>
  <c r="AL47" i="3"/>
  <c r="AL6" i="11"/>
  <c r="AP47" i="3"/>
  <c r="AP6" i="11" s="1"/>
  <c r="AQ6" i="11"/>
  <c r="AR47" i="3"/>
  <c r="AR6" i="11" s="1"/>
  <c r="AY47" i="3"/>
  <c r="AY6" i="11"/>
  <c r="AZ47" i="3"/>
  <c r="AZ6" i="11"/>
  <c r="BB47" i="3"/>
  <c r="BB6" i="11"/>
  <c r="BF47" i="3"/>
  <c r="BF6" i="11"/>
  <c r="BN47" i="3"/>
  <c r="BN6" i="11" s="1"/>
  <c r="BP6" i="11"/>
  <c r="BS47" i="3"/>
  <c r="BS6" i="11" s="1"/>
  <c r="BU6" i="11"/>
  <c r="BW47" i="3"/>
  <c r="BW6" i="11"/>
  <c r="BX47" i="3"/>
  <c r="BX6" i="11"/>
  <c r="BZ47" i="3"/>
  <c r="BZ6" i="11"/>
  <c r="AO7" i="11"/>
  <c r="AP48" i="3"/>
  <c r="AP7" i="11"/>
  <c r="AR7" i="11"/>
  <c r="AS48" i="3"/>
  <c r="AS7" i="11" s="1"/>
  <c r="AW48" i="3"/>
  <c r="AW7" i="11"/>
  <c r="AX48" i="3"/>
  <c r="AX7" i="11" s="1"/>
  <c r="AZ48" i="3"/>
  <c r="AZ7" i="11"/>
  <c r="BA7" i="11"/>
  <c r="BE48" i="3"/>
  <c r="BE7" i="11"/>
  <c r="BF48" i="3"/>
  <c r="BF7" i="11" s="1"/>
  <c r="BH48" i="3"/>
  <c r="BH7" i="11"/>
  <c r="BI48" i="3"/>
  <c r="BI7" i="11" s="1"/>
  <c r="BL48" i="3"/>
  <c r="BL7" i="11" s="1"/>
  <c r="BN48" i="3"/>
  <c r="BN7" i="11"/>
  <c r="BQ48" i="3"/>
  <c r="BQ7" i="11" s="1"/>
  <c r="BX7" i="11"/>
  <c r="BY7" i="11"/>
  <c r="AN49" i="3"/>
  <c r="AN8" i="11" s="1"/>
  <c r="AQ49" i="3"/>
  <c r="AQ8" i="11"/>
  <c r="AX49" i="3"/>
  <c r="AX8" i="11" s="1"/>
  <c r="AY49" i="3"/>
  <c r="AY8" i="11"/>
  <c r="BA8" i="11"/>
  <c r="BC49" i="3"/>
  <c r="BC8" i="11" s="1"/>
  <c r="BF49" i="3"/>
  <c r="BF8" i="11" s="1"/>
  <c r="BJ49" i="3"/>
  <c r="BJ8" i="11"/>
  <c r="BO49" i="3"/>
  <c r="BO8" i="11"/>
  <c r="BV49" i="3"/>
  <c r="BV8" i="11"/>
  <c r="AK50" i="3"/>
  <c r="AK9" i="11"/>
  <c r="AL50" i="3"/>
  <c r="AL9" i="11" s="1"/>
  <c r="AO50" i="3"/>
  <c r="AO9" i="11" s="1"/>
  <c r="AR50" i="3"/>
  <c r="AR9" i="11"/>
  <c r="AS9" i="11"/>
  <c r="AV9" i="11"/>
  <c r="AW50" i="3"/>
  <c r="AW9" i="11" s="1"/>
  <c r="AZ9" i="11"/>
  <c r="BA50" i="3"/>
  <c r="BA9" i="11" s="1"/>
  <c r="BH50" i="3"/>
  <c r="BH9" i="11"/>
  <c r="BI9" i="11"/>
  <c r="BL9" i="11"/>
  <c r="BM50" i="3"/>
  <c r="BM9" i="11" s="1"/>
  <c r="BP50" i="3"/>
  <c r="BP9" i="11"/>
  <c r="BQ50" i="3"/>
  <c r="BQ9" i="11" s="1"/>
  <c r="BT50" i="3"/>
  <c r="BT9" i="11" s="1"/>
  <c r="BU9" i="11"/>
  <c r="BW9" i="11"/>
  <c r="BY50" i="3"/>
  <c r="BY9" i="11"/>
  <c r="BZ50" i="3"/>
  <c r="BZ9" i="11" s="1"/>
  <c r="CG14" i="8"/>
  <c r="CG44" i="11"/>
  <c r="CG46" i="5"/>
  <c r="CE46" i="3"/>
  <c r="CE5" i="11" s="1"/>
  <c r="CA46" i="3"/>
  <c r="CA5" i="11"/>
  <c r="C21" i="24"/>
  <c r="F21" i="24" s="1"/>
  <c r="B73" i="24"/>
  <c r="D23" i="2"/>
  <c r="K23" i="2" s="1"/>
  <c r="I5" i="15" s="1"/>
  <c r="AJ16" i="9"/>
  <c r="AJ20" i="9"/>
  <c r="AJ49" i="11" s="1"/>
  <c r="AI16" i="9"/>
  <c r="AI20" i="9"/>
  <c r="AI49" i="11"/>
  <c r="AH16" i="9"/>
  <c r="AG16" i="9"/>
  <c r="AG20" i="9"/>
  <c r="AG49" i="11"/>
  <c r="AF16" i="9"/>
  <c r="AE16" i="9"/>
  <c r="AE20" i="9"/>
  <c r="AE49" i="11"/>
  <c r="AD16" i="9"/>
  <c r="AD20" i="9" s="1"/>
  <c r="AD49" i="11" s="1"/>
  <c r="AC16" i="9"/>
  <c r="AB16" i="9"/>
  <c r="AB20" i="9" s="1"/>
  <c r="AB49" i="11" s="1"/>
  <c r="AA16" i="9"/>
  <c r="AA20" i="9" s="1"/>
  <c r="AA49" i="11" s="1"/>
  <c r="Z16" i="9"/>
  <c r="Y16" i="9"/>
  <c r="Y20" i="9"/>
  <c r="Y49" i="11" s="1"/>
  <c r="X16" i="9"/>
  <c r="X20" i="9"/>
  <c r="X49" i="11"/>
  <c r="W16" i="9"/>
  <c r="W20" i="9"/>
  <c r="W49" i="11"/>
  <c r="V16" i="9"/>
  <c r="V20" i="9" s="1"/>
  <c r="V49" i="11" s="1"/>
  <c r="U16" i="9"/>
  <c r="U20" i="9" s="1"/>
  <c r="U49" i="11" s="1"/>
  <c r="T16" i="9"/>
  <c r="T20" i="9"/>
  <c r="T49" i="11"/>
  <c r="S16" i="9"/>
  <c r="R16" i="9"/>
  <c r="Q16" i="9"/>
  <c r="Q20" i="9"/>
  <c r="Q49" i="11" s="1"/>
  <c r="P16" i="9"/>
  <c r="P20" i="9"/>
  <c r="P49" i="11"/>
  <c r="O16" i="9"/>
  <c r="O20" i="9"/>
  <c r="O49" i="11"/>
  <c r="N16" i="9"/>
  <c r="N20" i="9" s="1"/>
  <c r="N49" i="11" s="1"/>
  <c r="M16" i="9"/>
  <c r="M20" i="9" s="1"/>
  <c r="M49" i="11" s="1"/>
  <c r="L16" i="9"/>
  <c r="L20" i="9"/>
  <c r="L49" i="11" s="1"/>
  <c r="K16" i="9"/>
  <c r="K20" i="9"/>
  <c r="K49" i="11"/>
  <c r="J16" i="9"/>
  <c r="I16" i="9"/>
  <c r="I20" i="9"/>
  <c r="I49" i="11"/>
  <c r="H16" i="9"/>
  <c r="H20" i="9" s="1"/>
  <c r="H49" i="11" s="1"/>
  <c r="G16" i="9"/>
  <c r="G20" i="9" s="1"/>
  <c r="G49" i="11" s="1"/>
  <c r="F16" i="9"/>
  <c r="F20" i="9"/>
  <c r="F49" i="11" s="1"/>
  <c r="E16" i="9"/>
  <c r="E20" i="9"/>
  <c r="E49" i="11"/>
  <c r="D16" i="9"/>
  <c r="D20" i="9" s="1"/>
  <c r="D49" i="11" s="1"/>
  <c r="C16" i="9"/>
  <c r="C20" i="9"/>
  <c r="C49" i="11" s="1"/>
  <c r="AJ15" i="9"/>
  <c r="AI15" i="9"/>
  <c r="AI19" i="9" s="1"/>
  <c r="AI48" i="11" s="1"/>
  <c r="AH15" i="9"/>
  <c r="AH19" i="9"/>
  <c r="AH48" i="11" s="1"/>
  <c r="AG15" i="9"/>
  <c r="AG19" i="9"/>
  <c r="AG48" i="11"/>
  <c r="AF15" i="9"/>
  <c r="AF19" i="9" s="1"/>
  <c r="AF48" i="11" s="1"/>
  <c r="AE15" i="9"/>
  <c r="AE19" i="9"/>
  <c r="AE48" i="11" s="1"/>
  <c r="AD15" i="9"/>
  <c r="AD19" i="9"/>
  <c r="AD48" i="11" s="1"/>
  <c r="AC15" i="9"/>
  <c r="AC19" i="9"/>
  <c r="AC48" i="11"/>
  <c r="AB15" i="9"/>
  <c r="AA15" i="9"/>
  <c r="AA19" i="9"/>
  <c r="AA48" i="11"/>
  <c r="Z15" i="9"/>
  <c r="Z19" i="9" s="1"/>
  <c r="Z48" i="11" s="1"/>
  <c r="Y15" i="9"/>
  <c r="Y19" i="9"/>
  <c r="Y48" i="11" s="1"/>
  <c r="X15" i="9"/>
  <c r="X19" i="9"/>
  <c r="X48" i="11"/>
  <c r="W15" i="9"/>
  <c r="W19" i="9"/>
  <c r="W48" i="11"/>
  <c r="V15" i="9"/>
  <c r="V19" i="9" s="1"/>
  <c r="V48" i="11" s="1"/>
  <c r="U15" i="9"/>
  <c r="T15" i="9"/>
  <c r="S15" i="9"/>
  <c r="S19" i="9"/>
  <c r="S48" i="11" s="1"/>
  <c r="R15" i="9"/>
  <c r="R19" i="9"/>
  <c r="R48" i="11"/>
  <c r="Q15" i="9"/>
  <c r="Q19" i="9"/>
  <c r="Q48" i="11"/>
  <c r="P15" i="9"/>
  <c r="O15" i="9"/>
  <c r="O19" i="9" s="1"/>
  <c r="O48" i="11" s="1"/>
  <c r="N15" i="9"/>
  <c r="N19" i="9"/>
  <c r="N48" i="11"/>
  <c r="M15" i="9"/>
  <c r="L15" i="9"/>
  <c r="K15" i="9"/>
  <c r="K19" i="9"/>
  <c r="K48" i="11"/>
  <c r="J15" i="9"/>
  <c r="J19" i="9"/>
  <c r="J48" i="11"/>
  <c r="I15" i="9"/>
  <c r="I19" i="9" s="1"/>
  <c r="I48" i="11" s="1"/>
  <c r="H15" i="9"/>
  <c r="H19" i="9" s="1"/>
  <c r="H48" i="11" s="1"/>
  <c r="G15" i="9"/>
  <c r="G19" i="9"/>
  <c r="G48" i="11"/>
  <c r="F15" i="9"/>
  <c r="F19" i="9"/>
  <c r="F48" i="11"/>
  <c r="E15" i="9"/>
  <c r="E19" i="9" s="1"/>
  <c r="E48" i="11" s="1"/>
  <c r="D15" i="9"/>
  <c r="D19" i="9" s="1"/>
  <c r="D48" i="11" s="1"/>
  <c r="C15" i="9"/>
  <c r="C19" i="9"/>
  <c r="C48" i="11" s="1"/>
  <c r="AJ14" i="9"/>
  <c r="AI14" i="9"/>
  <c r="AI18" i="9"/>
  <c r="AI47" i="11" s="1"/>
  <c r="AH14" i="9"/>
  <c r="AG14" i="9"/>
  <c r="AG18" i="9" s="1"/>
  <c r="AG47" i="11" s="1"/>
  <c r="AG17" i="9"/>
  <c r="AG21" i="9" s="1"/>
  <c r="AF14" i="9"/>
  <c r="AE14" i="9"/>
  <c r="AE18" i="9" s="1"/>
  <c r="AE47" i="11" s="1"/>
  <c r="AD14" i="9"/>
  <c r="AD18" i="9" s="1"/>
  <c r="AD47" i="11" s="1"/>
  <c r="AC14" i="9"/>
  <c r="AC18" i="9" s="1"/>
  <c r="AC47" i="11" s="1"/>
  <c r="AB14" i="9"/>
  <c r="AA14" i="9"/>
  <c r="AA17" i="9" s="1"/>
  <c r="AA21" i="9" s="1"/>
  <c r="AA46" i="11" s="1"/>
  <c r="Z14" i="9"/>
  <c r="Y14" i="9"/>
  <c r="Y18" i="9"/>
  <c r="Y47" i="11"/>
  <c r="X14" i="9"/>
  <c r="W14" i="9"/>
  <c r="W18" i="9"/>
  <c r="W47" i="11"/>
  <c r="V14" i="9"/>
  <c r="U14" i="9"/>
  <c r="U18" i="9"/>
  <c r="U47" i="11"/>
  <c r="T14" i="9"/>
  <c r="S14" i="9"/>
  <c r="S18" i="9"/>
  <c r="S47" i="11"/>
  <c r="R14" i="9"/>
  <c r="Q14" i="9"/>
  <c r="Q18" i="9"/>
  <c r="Q47" i="11"/>
  <c r="P14" i="9"/>
  <c r="O14" i="9"/>
  <c r="O18" i="9"/>
  <c r="O47" i="11"/>
  <c r="N14" i="9"/>
  <c r="M14" i="9"/>
  <c r="L14" i="9"/>
  <c r="K14" i="9"/>
  <c r="K18" i="9" s="1"/>
  <c r="K47" i="11" s="1"/>
  <c r="J14" i="9"/>
  <c r="I14" i="9"/>
  <c r="I18" i="9" s="1"/>
  <c r="I47" i="11" s="1"/>
  <c r="H14" i="9"/>
  <c r="G14" i="9"/>
  <c r="G18" i="9" s="1"/>
  <c r="G47" i="11" s="1"/>
  <c r="F14" i="9"/>
  <c r="E14" i="9"/>
  <c r="E18" i="9" s="1"/>
  <c r="E47" i="11" s="1"/>
  <c r="D14" i="9"/>
  <c r="D18" i="9" s="1"/>
  <c r="D47" i="11" s="1"/>
  <c r="C14" i="9"/>
  <c r="C18" i="9"/>
  <c r="C47" i="11" s="1"/>
  <c r="AJ10" i="9"/>
  <c r="AI10" i="9"/>
  <c r="AH10" i="9"/>
  <c r="AG10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AJ8" i="9"/>
  <c r="AI8" i="9"/>
  <c r="AH8" i="9"/>
  <c r="AG8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19" i="9"/>
  <c r="AJ3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O3" i="9"/>
  <c r="N3" i="9"/>
  <c r="M3" i="9"/>
  <c r="L3" i="9"/>
  <c r="K3" i="9"/>
  <c r="J3" i="9"/>
  <c r="I3" i="9"/>
  <c r="H3" i="9"/>
  <c r="G3" i="9"/>
  <c r="F3" i="9"/>
  <c r="E3" i="9"/>
  <c r="D3" i="9"/>
  <c r="C3" i="9"/>
  <c r="B18" i="9"/>
  <c r="AJ11" i="8"/>
  <c r="AJ14" i="8"/>
  <c r="AJ44" i="11"/>
  <c r="AI11" i="8"/>
  <c r="AI14" i="8" s="1"/>
  <c r="AI44" i="11" s="1"/>
  <c r="AH11" i="8"/>
  <c r="AH14" i="8"/>
  <c r="AH44" i="11" s="1"/>
  <c r="AG11" i="8"/>
  <c r="AG14" i="8"/>
  <c r="AG44" i="11" s="1"/>
  <c r="AF11" i="8"/>
  <c r="AF14" i="8"/>
  <c r="AF44" i="11"/>
  <c r="AE11" i="8"/>
  <c r="AE14" i="8" s="1"/>
  <c r="AE44" i="11" s="1"/>
  <c r="AD11" i="8"/>
  <c r="AD14" i="8"/>
  <c r="AD44" i="11" s="1"/>
  <c r="AC11" i="8"/>
  <c r="AC14" i="8"/>
  <c r="AC44" i="11"/>
  <c r="AB11" i="8"/>
  <c r="AB14" i="8"/>
  <c r="AB44" i="11"/>
  <c r="AA11" i="8"/>
  <c r="AA14" i="8" s="1"/>
  <c r="AA44" i="11" s="1"/>
  <c r="Z11" i="8"/>
  <c r="Y11" i="8"/>
  <c r="Y14" i="8" s="1"/>
  <c r="Y44" i="11" s="1"/>
  <c r="X11" i="8"/>
  <c r="X12" i="8" s="1"/>
  <c r="X14" i="8"/>
  <c r="X44" i="11" s="1"/>
  <c r="W11" i="8"/>
  <c r="W14" i="8"/>
  <c r="W44" i="11" s="1"/>
  <c r="V11" i="8"/>
  <c r="V14" i="8"/>
  <c r="V44" i="11"/>
  <c r="U11" i="8"/>
  <c r="U14" i="8" s="1"/>
  <c r="U44" i="11" s="1"/>
  <c r="T11" i="8"/>
  <c r="S11" i="8"/>
  <c r="S14" i="8" s="1"/>
  <c r="S44" i="11" s="1"/>
  <c r="R11" i="8"/>
  <c r="Q11" i="8"/>
  <c r="Q14" i="8" s="1"/>
  <c r="Q44" i="11" s="1"/>
  <c r="P11" i="8"/>
  <c r="P14" i="8"/>
  <c r="P44" i="11" s="1"/>
  <c r="O11" i="8"/>
  <c r="O14" i="8"/>
  <c r="O44" i="11"/>
  <c r="N11" i="8"/>
  <c r="N14" i="8"/>
  <c r="N44" i="11"/>
  <c r="M11" i="8"/>
  <c r="M14" i="8" s="1"/>
  <c r="M44" i="11" s="1"/>
  <c r="L11" i="8"/>
  <c r="K11" i="8"/>
  <c r="K14" i="8" s="1"/>
  <c r="K44" i="11" s="1"/>
  <c r="J11" i="8"/>
  <c r="J14" i="8"/>
  <c r="J44" i="11" s="1"/>
  <c r="I11" i="8"/>
  <c r="I14" i="8"/>
  <c r="I44" i="11" s="1"/>
  <c r="H11" i="8"/>
  <c r="H14" i="8"/>
  <c r="H44" i="11"/>
  <c r="G11" i="8"/>
  <c r="F11" i="8"/>
  <c r="F14" i="8"/>
  <c r="F44" i="11"/>
  <c r="E11" i="8"/>
  <c r="E14" i="8" s="1"/>
  <c r="E44" i="11" s="1"/>
  <c r="D11" i="8"/>
  <c r="D14" i="8" s="1"/>
  <c r="D44" i="11" s="1"/>
  <c r="C11" i="8"/>
  <c r="C14" i="8"/>
  <c r="C44" i="11"/>
  <c r="AJ10" i="8"/>
  <c r="AJ12" i="8"/>
  <c r="AJ15" i="8"/>
  <c r="AJ42" i="11"/>
  <c r="AI10" i="8"/>
  <c r="AI13" i="8"/>
  <c r="AI43" i="11"/>
  <c r="AH10" i="8"/>
  <c r="AG10" i="8"/>
  <c r="AG13" i="8" s="1"/>
  <c r="AG43" i="11" s="1"/>
  <c r="AF10" i="8"/>
  <c r="AE10" i="8"/>
  <c r="AD10" i="8"/>
  <c r="AD12" i="8" s="1"/>
  <c r="AD15" i="8" s="1"/>
  <c r="AD42" i="11" s="1"/>
  <c r="AC10" i="8"/>
  <c r="AC13" i="8"/>
  <c r="AC43" i="11" s="1"/>
  <c r="AB10" i="8"/>
  <c r="AB12" i="8"/>
  <c r="AB15" i="8" s="1"/>
  <c r="AB42" i="11" s="1"/>
  <c r="AA10" i="8"/>
  <c r="AA13" i="8"/>
  <c r="AA43" i="11" s="1"/>
  <c r="Z10" i="8"/>
  <c r="Y10" i="8"/>
  <c r="Y13" i="8"/>
  <c r="Y43" i="11" s="1"/>
  <c r="X10" i="8"/>
  <c r="X15" i="8"/>
  <c r="X42" i="11" s="1"/>
  <c r="W10" i="8"/>
  <c r="W13" i="8"/>
  <c r="W43" i="11"/>
  <c r="V10" i="8"/>
  <c r="V12" i="8" s="1"/>
  <c r="V15" i="8" s="1"/>
  <c r="V42" i="11" s="1"/>
  <c r="U10" i="8"/>
  <c r="U13" i="8" s="1"/>
  <c r="U43" i="11" s="1"/>
  <c r="T10" i="8"/>
  <c r="T13" i="8" s="1"/>
  <c r="T43" i="11" s="1"/>
  <c r="S10" i="8"/>
  <c r="R10" i="8"/>
  <c r="Q10" i="8"/>
  <c r="Q13" i="8" s="1"/>
  <c r="Q43" i="11" s="1"/>
  <c r="P10" i="8"/>
  <c r="P12" i="8" s="1"/>
  <c r="P15" i="8" s="1"/>
  <c r="P42" i="11" s="1"/>
  <c r="O10" i="8"/>
  <c r="N10" i="8"/>
  <c r="N12" i="8" s="1"/>
  <c r="N15" i="8" s="1"/>
  <c r="N42" i="11" s="1"/>
  <c r="M10" i="8"/>
  <c r="L10" i="8"/>
  <c r="L13" i="8" s="1"/>
  <c r="L43" i="11" s="1"/>
  <c r="K10" i="8"/>
  <c r="K13" i="8"/>
  <c r="K43" i="11"/>
  <c r="J10" i="8"/>
  <c r="I10" i="8"/>
  <c r="I13" i="8" s="1"/>
  <c r="I43" i="11" s="1"/>
  <c r="H10" i="8"/>
  <c r="H12" i="8" s="1"/>
  <c r="H15" i="8" s="1"/>
  <c r="H42" i="11" s="1"/>
  <c r="G10" i="8"/>
  <c r="G13" i="8" s="1"/>
  <c r="G43" i="11" s="1"/>
  <c r="F10" i="8"/>
  <c r="F12" i="8"/>
  <c r="F15" i="8" s="1"/>
  <c r="F42" i="11" s="1"/>
  <c r="E10" i="8"/>
  <c r="E13" i="8"/>
  <c r="E43" i="11"/>
  <c r="D10" i="8"/>
  <c r="C10" i="8"/>
  <c r="C13" i="8"/>
  <c r="C43" i="11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14" i="8"/>
  <c r="AJ3" i="8"/>
  <c r="AI3" i="8"/>
  <c r="AH3" i="8"/>
  <c r="AG3" i="8"/>
  <c r="AF3" i="8"/>
  <c r="AE3" i="8"/>
  <c r="AD3" i="8"/>
  <c r="AC3" i="8"/>
  <c r="AB3" i="8"/>
  <c r="AA3" i="8"/>
  <c r="Z3" i="8"/>
  <c r="Y3" i="8"/>
  <c r="X3" i="8"/>
  <c r="W3" i="8"/>
  <c r="V3" i="8"/>
  <c r="U3" i="8"/>
  <c r="T3" i="8"/>
  <c r="S3" i="8"/>
  <c r="R3" i="8"/>
  <c r="Q3" i="8"/>
  <c r="P3" i="8"/>
  <c r="O3" i="8"/>
  <c r="N3" i="8"/>
  <c r="M3" i="8"/>
  <c r="L3" i="8"/>
  <c r="K3" i="8"/>
  <c r="J3" i="8"/>
  <c r="I3" i="8"/>
  <c r="H3" i="8"/>
  <c r="G3" i="8"/>
  <c r="F3" i="8"/>
  <c r="E3" i="8"/>
  <c r="D3" i="8"/>
  <c r="C3" i="8"/>
  <c r="AJ22" i="7"/>
  <c r="AI22" i="7"/>
  <c r="AI27" i="7"/>
  <c r="AI40" i="11" s="1"/>
  <c r="AH22" i="7"/>
  <c r="AG22" i="7"/>
  <c r="AF22" i="7"/>
  <c r="AE22" i="7"/>
  <c r="AE27" i="7"/>
  <c r="AE40" i="11"/>
  <c r="AD22" i="7"/>
  <c r="AD27" i="7" s="1"/>
  <c r="AD40" i="11" s="1"/>
  <c r="AC22" i="7"/>
  <c r="AB22" i="7"/>
  <c r="AA22" i="7"/>
  <c r="AA27" i="7"/>
  <c r="AA40" i="11" s="1"/>
  <c r="Z22" i="7"/>
  <c r="Y22" i="7"/>
  <c r="X22" i="7"/>
  <c r="W22" i="7"/>
  <c r="W27" i="7"/>
  <c r="W40" i="11"/>
  <c r="V22" i="7"/>
  <c r="U22" i="7"/>
  <c r="T22" i="7"/>
  <c r="S22" i="7"/>
  <c r="S27" i="7" s="1"/>
  <c r="S40" i="11" s="1"/>
  <c r="R22" i="7"/>
  <c r="Q22" i="7"/>
  <c r="Q27" i="7" s="1"/>
  <c r="Q40" i="11" s="1"/>
  <c r="P22" i="7"/>
  <c r="O22" i="7"/>
  <c r="O27" i="7"/>
  <c r="O40" i="11"/>
  <c r="N22" i="7"/>
  <c r="M22" i="7"/>
  <c r="L22" i="7"/>
  <c r="K22" i="7"/>
  <c r="K27" i="7" s="1"/>
  <c r="K40" i="11" s="1"/>
  <c r="J22" i="7"/>
  <c r="I22" i="7"/>
  <c r="H22" i="7"/>
  <c r="G22" i="7"/>
  <c r="G27" i="7"/>
  <c r="G40" i="11"/>
  <c r="F22" i="7"/>
  <c r="E22" i="7"/>
  <c r="D22" i="7"/>
  <c r="D27" i="7"/>
  <c r="D40" i="11" s="1"/>
  <c r="C22" i="7"/>
  <c r="C27" i="7"/>
  <c r="C40" i="11"/>
  <c r="AJ21" i="7"/>
  <c r="AI21" i="7"/>
  <c r="AH21" i="7"/>
  <c r="AG21" i="7"/>
  <c r="AG26" i="7" s="1"/>
  <c r="AG39" i="11" s="1"/>
  <c r="AF21" i="7"/>
  <c r="AE21" i="7"/>
  <c r="AD21" i="7"/>
  <c r="AC21" i="7"/>
  <c r="AC26" i="7"/>
  <c r="AC39" i="11"/>
  <c r="AB21" i="7"/>
  <c r="AA21" i="7"/>
  <c r="Z21" i="7"/>
  <c r="Y21" i="7"/>
  <c r="Y26" i="7"/>
  <c r="Y39" i="11" s="1"/>
  <c r="X21" i="7"/>
  <c r="W21" i="7"/>
  <c r="V21" i="7"/>
  <c r="U21" i="7"/>
  <c r="U26" i="7"/>
  <c r="U39" i="11"/>
  <c r="T21" i="7"/>
  <c r="S21" i="7"/>
  <c r="R21" i="7"/>
  <c r="Q21" i="7"/>
  <c r="Q26" i="7" s="1"/>
  <c r="Q39" i="11" s="1"/>
  <c r="P21" i="7"/>
  <c r="O21" i="7"/>
  <c r="N21" i="7"/>
  <c r="M21" i="7"/>
  <c r="M26" i="7"/>
  <c r="M39" i="11"/>
  <c r="L21" i="7"/>
  <c r="K21" i="7"/>
  <c r="J21" i="7"/>
  <c r="I21" i="7"/>
  <c r="I26" i="7" s="1"/>
  <c r="I39" i="11" s="1"/>
  <c r="H21" i="7"/>
  <c r="G21" i="7"/>
  <c r="G23" i="7" s="1"/>
  <c r="G28" i="7" s="1"/>
  <c r="G36" i="11" s="1"/>
  <c r="F21" i="7"/>
  <c r="F26" i="7" s="1"/>
  <c r="F39" i="11" s="1"/>
  <c r="E21" i="7"/>
  <c r="E26" i="7"/>
  <c r="E39" i="11"/>
  <c r="D21" i="7"/>
  <c r="C21" i="7"/>
  <c r="C26" i="7"/>
  <c r="C39" i="11"/>
  <c r="AJ20" i="7"/>
  <c r="AI20" i="7"/>
  <c r="AH20" i="7"/>
  <c r="AG20" i="7"/>
  <c r="AG25" i="7" s="1"/>
  <c r="AG38" i="11" s="1"/>
  <c r="AF20" i="7"/>
  <c r="AF23" i="7" s="1"/>
  <c r="AE20" i="7"/>
  <c r="AE25" i="7"/>
  <c r="AE38" i="11"/>
  <c r="AD20" i="7"/>
  <c r="AD25" i="7" s="1"/>
  <c r="AD38" i="11" s="1"/>
  <c r="AC20" i="7"/>
  <c r="AB20" i="7"/>
  <c r="AA20" i="7"/>
  <c r="AA23" i="7" s="1"/>
  <c r="AA28" i="7" s="1"/>
  <c r="AA36" i="11" s="1"/>
  <c r="Z20" i="7"/>
  <c r="Y20" i="7"/>
  <c r="X20" i="7"/>
  <c r="W20" i="7"/>
  <c r="W23" i="7" s="1"/>
  <c r="W28" i="7" s="1"/>
  <c r="W36" i="11" s="1"/>
  <c r="V20" i="7"/>
  <c r="U20" i="7"/>
  <c r="T20" i="7"/>
  <c r="T25" i="7" s="1"/>
  <c r="T38" i="11" s="1"/>
  <c r="S20" i="7"/>
  <c r="R20" i="7"/>
  <c r="Q20" i="7"/>
  <c r="P20" i="7"/>
  <c r="P23" i="7" s="1"/>
  <c r="P28" i="7" s="1"/>
  <c r="P36" i="11" s="1"/>
  <c r="O20" i="7"/>
  <c r="O25" i="7"/>
  <c r="O38" i="11"/>
  <c r="N20" i="7"/>
  <c r="N25" i="7" s="1"/>
  <c r="N38" i="11" s="1"/>
  <c r="M20" i="7"/>
  <c r="L20" i="7"/>
  <c r="K20" i="7"/>
  <c r="J20" i="7"/>
  <c r="I20" i="7"/>
  <c r="H20" i="7"/>
  <c r="G20" i="7"/>
  <c r="G25" i="7"/>
  <c r="G38" i="11" s="1"/>
  <c r="F20" i="7"/>
  <c r="E20" i="7"/>
  <c r="D20" i="7"/>
  <c r="C20" i="7"/>
  <c r="AJ19" i="7"/>
  <c r="AI19" i="7"/>
  <c r="AH19" i="7"/>
  <c r="AG19" i="7"/>
  <c r="AF19" i="7"/>
  <c r="AE19" i="7"/>
  <c r="AD19" i="7"/>
  <c r="AC19" i="7"/>
  <c r="AC24" i="7"/>
  <c r="AB19" i="7"/>
  <c r="AA19" i="7"/>
  <c r="Z19" i="7"/>
  <c r="Y19" i="7"/>
  <c r="X19" i="7"/>
  <c r="W19" i="7"/>
  <c r="V19" i="7"/>
  <c r="U19" i="7"/>
  <c r="U24" i="7"/>
  <c r="T19" i="7"/>
  <c r="S19" i="7"/>
  <c r="R19" i="7"/>
  <c r="Q19" i="7"/>
  <c r="P19" i="7"/>
  <c r="O19" i="7"/>
  <c r="N19" i="7"/>
  <c r="M19" i="7"/>
  <c r="M24" i="7" s="1"/>
  <c r="L19" i="7"/>
  <c r="K19" i="7"/>
  <c r="J19" i="7"/>
  <c r="I19" i="7"/>
  <c r="H19" i="7"/>
  <c r="G19" i="7"/>
  <c r="F19" i="7"/>
  <c r="E19" i="7"/>
  <c r="E24" i="7" s="1"/>
  <c r="E37" i="11" s="1"/>
  <c r="D19" i="7"/>
  <c r="D23" i="7"/>
  <c r="D28" i="7" s="1"/>
  <c r="D36" i="11" s="1"/>
  <c r="C19" i="7"/>
  <c r="AJ13" i="7"/>
  <c r="AH13" i="7"/>
  <c r="AF13" i="7"/>
  <c r="AD13" i="7"/>
  <c r="AB13" i="7"/>
  <c r="Z13" i="7"/>
  <c r="X13" i="7"/>
  <c r="V13" i="7"/>
  <c r="T13" i="7"/>
  <c r="R13" i="7"/>
  <c r="P13" i="7"/>
  <c r="N13" i="7"/>
  <c r="L13" i="7"/>
  <c r="J13" i="7"/>
  <c r="H13" i="7"/>
  <c r="F13" i="7"/>
  <c r="D13" i="7"/>
  <c r="B27" i="7"/>
  <c r="AI13" i="7"/>
  <c r="AJ11" i="7"/>
  <c r="AH11" i="7"/>
  <c r="AF11" i="7"/>
  <c r="AD11" i="7"/>
  <c r="AB11" i="7"/>
  <c r="Z11" i="7"/>
  <c r="X11" i="7"/>
  <c r="V11" i="7"/>
  <c r="T11" i="7"/>
  <c r="R11" i="7"/>
  <c r="P11" i="7"/>
  <c r="N11" i="7"/>
  <c r="L11" i="7"/>
  <c r="J11" i="7"/>
  <c r="H11" i="7"/>
  <c r="F11" i="7"/>
  <c r="D11" i="7"/>
  <c r="B26" i="7"/>
  <c r="AI11" i="7"/>
  <c r="AJ8" i="7"/>
  <c r="AH8" i="7"/>
  <c r="AF8" i="7"/>
  <c r="AD8" i="7"/>
  <c r="AB8" i="7"/>
  <c r="Z8" i="7"/>
  <c r="X8" i="7"/>
  <c r="V8" i="7"/>
  <c r="T8" i="7"/>
  <c r="R8" i="7"/>
  <c r="P8" i="7"/>
  <c r="N8" i="7"/>
  <c r="L8" i="7"/>
  <c r="J8" i="7"/>
  <c r="H8" i="7"/>
  <c r="F8" i="7"/>
  <c r="D8" i="7"/>
  <c r="B25" i="7"/>
  <c r="AI8" i="7"/>
  <c r="B24" i="7"/>
  <c r="AI3" i="7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26" i="6" s="1"/>
  <c r="D34" i="11" s="1"/>
  <c r="C20" i="6"/>
  <c r="C26" i="6"/>
  <c r="C34" i="11" s="1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R21" i="6" s="1"/>
  <c r="R27" i="6" s="1"/>
  <c r="Q19" i="6"/>
  <c r="P19" i="6"/>
  <c r="O19" i="6"/>
  <c r="N19" i="6"/>
  <c r="M19" i="6"/>
  <c r="L19" i="6"/>
  <c r="K19" i="6"/>
  <c r="J19" i="6"/>
  <c r="J21" i="6" s="1"/>
  <c r="J27" i="6" s="1"/>
  <c r="J29" i="11" s="1"/>
  <c r="I19" i="6"/>
  <c r="H19" i="6"/>
  <c r="G19" i="6"/>
  <c r="F19" i="6"/>
  <c r="E19" i="6"/>
  <c r="D19" i="6"/>
  <c r="D25" i="6"/>
  <c r="D33" i="11"/>
  <c r="C19" i="6"/>
  <c r="C25" i="6" s="1"/>
  <c r="C33" i="11" s="1"/>
  <c r="AJ18" i="6"/>
  <c r="AI18" i="6"/>
  <c r="AH18" i="6"/>
  <c r="AG18" i="6"/>
  <c r="AF18" i="6"/>
  <c r="AE18" i="6"/>
  <c r="AE21" i="6" s="1"/>
  <c r="AD18" i="6"/>
  <c r="AC18" i="6"/>
  <c r="AB18" i="6"/>
  <c r="AA18" i="6"/>
  <c r="Z18" i="6"/>
  <c r="Y18" i="6"/>
  <c r="X18" i="6"/>
  <c r="W18" i="6"/>
  <c r="W21" i="6" s="1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G21" i="6" s="1"/>
  <c r="F18" i="6"/>
  <c r="E18" i="6"/>
  <c r="D18" i="6"/>
  <c r="C18" i="6"/>
  <c r="C24" i="6" s="1"/>
  <c r="C32" i="11" s="1"/>
  <c r="AJ17" i="6"/>
  <c r="AJ21" i="6" s="1"/>
  <c r="AI17" i="6"/>
  <c r="AH17" i="6"/>
  <c r="AG17" i="6"/>
  <c r="AG23" i="6" s="1"/>
  <c r="AG31" i="11" s="1"/>
  <c r="AF17" i="6"/>
  <c r="AE17" i="6"/>
  <c r="AD17" i="6"/>
  <c r="AC17" i="6"/>
  <c r="AB17" i="6"/>
  <c r="AB21" i="6"/>
  <c r="AA17" i="6"/>
  <c r="Z17" i="6"/>
  <c r="Y17" i="6"/>
  <c r="X17" i="6"/>
  <c r="W17" i="6"/>
  <c r="V17" i="6"/>
  <c r="U17" i="6"/>
  <c r="T17" i="6"/>
  <c r="T23" i="6" s="1"/>
  <c r="T31" i="11" s="1"/>
  <c r="S17" i="6"/>
  <c r="R17" i="6"/>
  <c r="Q17" i="6"/>
  <c r="P17" i="6"/>
  <c r="O17" i="6"/>
  <c r="O21" i="6" s="1"/>
  <c r="N17" i="6"/>
  <c r="M17" i="6"/>
  <c r="L17" i="6"/>
  <c r="L21" i="6"/>
  <c r="K17" i="6"/>
  <c r="J17" i="6"/>
  <c r="I17" i="6"/>
  <c r="H17" i="6"/>
  <c r="G17" i="6"/>
  <c r="F17" i="6"/>
  <c r="E17" i="6"/>
  <c r="D17" i="6"/>
  <c r="C17" i="6"/>
  <c r="AJ16" i="6"/>
  <c r="AI16" i="6"/>
  <c r="AH16" i="6"/>
  <c r="AH21" i="6" s="1"/>
  <c r="AH27" i="6" s="1"/>
  <c r="AH29" i="11" s="1"/>
  <c r="AG16" i="6"/>
  <c r="AF16" i="6"/>
  <c r="AE16" i="6"/>
  <c r="AD16" i="6"/>
  <c r="AD22" i="6"/>
  <c r="AD30" i="11"/>
  <c r="AC16" i="6"/>
  <c r="AB16" i="6"/>
  <c r="AA16" i="6"/>
  <c r="Z16" i="6"/>
  <c r="Z21" i="6" s="1"/>
  <c r="Z27" i="6" s="1"/>
  <c r="Z29" i="11"/>
  <c r="Y16" i="6"/>
  <c r="X16" i="6"/>
  <c r="W16" i="6"/>
  <c r="V16" i="6"/>
  <c r="U16" i="6"/>
  <c r="T16" i="6"/>
  <c r="S16" i="6"/>
  <c r="S22" i="6" s="1"/>
  <c r="S30" i="11" s="1"/>
  <c r="R16" i="6"/>
  <c r="R29" i="11"/>
  <c r="Q16" i="6"/>
  <c r="P16" i="6"/>
  <c r="P21" i="6" s="1"/>
  <c r="P27" i="6" s="1"/>
  <c r="P29" i="11" s="1"/>
  <c r="O16" i="6"/>
  <c r="N16" i="6"/>
  <c r="N22" i="6" s="1"/>
  <c r="N30" i="11" s="1"/>
  <c r="M16" i="6"/>
  <c r="L16" i="6"/>
  <c r="K16" i="6"/>
  <c r="J16" i="6"/>
  <c r="I16" i="6"/>
  <c r="H16" i="6"/>
  <c r="G16" i="6"/>
  <c r="F16" i="6"/>
  <c r="F22" i="6"/>
  <c r="F30" i="11"/>
  <c r="E16" i="6"/>
  <c r="D16" i="6"/>
  <c r="C16" i="6"/>
  <c r="AJ14" i="6"/>
  <c r="AH14" i="6"/>
  <c r="AF14" i="6"/>
  <c r="AD14" i="6"/>
  <c r="AB14" i="6"/>
  <c r="Z14" i="6"/>
  <c r="X14" i="6"/>
  <c r="V14" i="6"/>
  <c r="T14" i="6"/>
  <c r="R14" i="6"/>
  <c r="P14" i="6"/>
  <c r="N14" i="6"/>
  <c r="L14" i="6"/>
  <c r="J14" i="6"/>
  <c r="H14" i="6"/>
  <c r="F14" i="6"/>
  <c r="D14" i="6"/>
  <c r="AI14" i="6"/>
  <c r="AJ10" i="6"/>
  <c r="AH10" i="6"/>
  <c r="AF10" i="6"/>
  <c r="AD10" i="6"/>
  <c r="AB10" i="6"/>
  <c r="Z10" i="6"/>
  <c r="X10" i="6"/>
  <c r="V10" i="6"/>
  <c r="T10" i="6"/>
  <c r="R10" i="6"/>
  <c r="P10" i="6"/>
  <c r="N10" i="6"/>
  <c r="L10" i="6"/>
  <c r="J10" i="6"/>
  <c r="H10" i="6"/>
  <c r="F10" i="6"/>
  <c r="D10" i="6"/>
  <c r="B25" i="6"/>
  <c r="AI10" i="6"/>
  <c r="AJ7" i="6"/>
  <c r="AH7" i="6"/>
  <c r="AF7" i="6"/>
  <c r="AD7" i="6"/>
  <c r="AB7" i="6"/>
  <c r="Z7" i="6"/>
  <c r="X7" i="6"/>
  <c r="V7" i="6"/>
  <c r="T7" i="6"/>
  <c r="R7" i="6"/>
  <c r="P7" i="6"/>
  <c r="N7" i="6"/>
  <c r="L7" i="6"/>
  <c r="J7" i="6"/>
  <c r="H7" i="6"/>
  <c r="F7" i="6"/>
  <c r="D7" i="6"/>
  <c r="AI7" i="6"/>
  <c r="AJ5" i="6"/>
  <c r="AH5" i="6"/>
  <c r="AF5" i="6"/>
  <c r="AD5" i="6"/>
  <c r="AB5" i="6"/>
  <c r="Z5" i="6"/>
  <c r="X5" i="6"/>
  <c r="V5" i="6"/>
  <c r="T5" i="6"/>
  <c r="R5" i="6"/>
  <c r="P5" i="6"/>
  <c r="N5" i="6"/>
  <c r="L5" i="6"/>
  <c r="J5" i="6"/>
  <c r="H5" i="6"/>
  <c r="F5" i="6"/>
  <c r="D5" i="6"/>
  <c r="B23" i="6"/>
  <c r="AI5" i="6"/>
  <c r="AJ3" i="6"/>
  <c r="AH3" i="6"/>
  <c r="AF3" i="6"/>
  <c r="AD3" i="6"/>
  <c r="AB3" i="6"/>
  <c r="Z3" i="6"/>
  <c r="X3" i="6"/>
  <c r="V3" i="6"/>
  <c r="T3" i="6"/>
  <c r="R3" i="6"/>
  <c r="P3" i="6"/>
  <c r="N3" i="6"/>
  <c r="L3" i="6"/>
  <c r="J3" i="6"/>
  <c r="H3" i="6"/>
  <c r="F3" i="6"/>
  <c r="D3" i="6"/>
  <c r="AI3" i="6"/>
  <c r="A59" i="5"/>
  <c r="AJ54" i="5"/>
  <c r="AJ58" i="5" s="1"/>
  <c r="AJ26" i="11" s="1"/>
  <c r="AI54" i="5"/>
  <c r="AI58" i="5"/>
  <c r="AI26" i="11" s="1"/>
  <c r="AH54" i="5"/>
  <c r="AH58" i="5" s="1"/>
  <c r="AH26" i="11" s="1"/>
  <c r="AG54" i="5"/>
  <c r="AG58" i="5"/>
  <c r="AG26" i="11" s="1"/>
  <c r="AF54" i="5"/>
  <c r="AF58" i="5" s="1"/>
  <c r="AF26" i="11"/>
  <c r="AE54" i="5"/>
  <c r="AD54" i="5"/>
  <c r="AD58" i="5" s="1"/>
  <c r="AD26" i="11" s="1"/>
  <c r="AC54" i="5"/>
  <c r="AC58" i="5"/>
  <c r="AC26" i="11" s="1"/>
  <c r="AB54" i="5"/>
  <c r="AB58" i="5" s="1"/>
  <c r="AB26" i="11" s="1"/>
  <c r="AA54" i="5"/>
  <c r="AA58" i="5"/>
  <c r="AA26" i="11" s="1"/>
  <c r="Z54" i="5"/>
  <c r="Z58" i="5" s="1"/>
  <c r="Z26" i="11" s="1"/>
  <c r="Y54" i="5"/>
  <c r="Y58" i="5" s="1"/>
  <c r="Y26" i="11" s="1"/>
  <c r="X54" i="5"/>
  <c r="X58" i="5" s="1"/>
  <c r="X26" i="11" s="1"/>
  <c r="W54" i="5"/>
  <c r="V54" i="5"/>
  <c r="V58" i="5"/>
  <c r="V26" i="11" s="1"/>
  <c r="U54" i="5"/>
  <c r="U58" i="5"/>
  <c r="U26" i="11"/>
  <c r="T54" i="5"/>
  <c r="T58" i="5" s="1"/>
  <c r="T26" i="11" s="1"/>
  <c r="S54" i="5"/>
  <c r="S58" i="5" s="1"/>
  <c r="S26" i="11" s="1"/>
  <c r="R54" i="5"/>
  <c r="R58" i="5" s="1"/>
  <c r="R26" i="11"/>
  <c r="Q54" i="5"/>
  <c r="Q58" i="5"/>
  <c r="Q26" i="11" s="1"/>
  <c r="P54" i="5"/>
  <c r="O54" i="5"/>
  <c r="N54" i="5"/>
  <c r="N58" i="5" s="1"/>
  <c r="N26" i="11"/>
  <c r="M54" i="5"/>
  <c r="M58" i="5" s="1"/>
  <c r="M26" i="11" s="1"/>
  <c r="L54" i="5"/>
  <c r="L58" i="5"/>
  <c r="L26" i="11"/>
  <c r="K54" i="5"/>
  <c r="K58" i="5"/>
  <c r="K26" i="11"/>
  <c r="J54" i="5"/>
  <c r="J58" i="5" s="1"/>
  <c r="J26" i="11" s="1"/>
  <c r="I54" i="5"/>
  <c r="I58" i="5"/>
  <c r="I26" i="11" s="1"/>
  <c r="H54" i="5"/>
  <c r="H58" i="5" s="1"/>
  <c r="H26" i="11" s="1"/>
  <c r="G54" i="5"/>
  <c r="G58" i="5"/>
  <c r="G26" i="11" s="1"/>
  <c r="F54" i="5"/>
  <c r="F58" i="5" s="1"/>
  <c r="F26" i="11"/>
  <c r="E54" i="5"/>
  <c r="E58" i="5" s="1"/>
  <c r="E26" i="11" s="1"/>
  <c r="D54" i="5"/>
  <c r="D58" i="5"/>
  <c r="D26" i="11" s="1"/>
  <c r="C54" i="5"/>
  <c r="C58" i="5"/>
  <c r="C26" i="11"/>
  <c r="AJ53" i="5"/>
  <c r="AJ57" i="5" s="1"/>
  <c r="AJ25" i="11" s="1"/>
  <c r="AI53" i="5"/>
  <c r="AI57" i="5"/>
  <c r="AI25" i="11" s="1"/>
  <c r="AH53" i="5"/>
  <c r="AH57" i="5" s="1"/>
  <c r="AH25" i="11" s="1"/>
  <c r="AG53" i="5"/>
  <c r="AF53" i="5"/>
  <c r="AE53" i="5"/>
  <c r="AE57" i="5"/>
  <c r="AE25" i="11" s="1"/>
  <c r="AD53" i="5"/>
  <c r="AD57" i="5" s="1"/>
  <c r="AD25" i="11"/>
  <c r="AC53" i="5"/>
  <c r="AC57" i="5" s="1"/>
  <c r="AC25" i="11" s="1"/>
  <c r="AB53" i="5"/>
  <c r="AA53" i="5"/>
  <c r="AA57" i="5"/>
  <c r="AA25" i="11" s="1"/>
  <c r="Z53" i="5"/>
  <c r="Z57" i="5" s="1"/>
  <c r="Z25" i="11" s="1"/>
  <c r="Y53" i="5"/>
  <c r="Y57" i="5"/>
  <c r="Y25" i="11" s="1"/>
  <c r="X53" i="5"/>
  <c r="X57" i="5" s="1"/>
  <c r="X25" i="11" s="1"/>
  <c r="W53" i="5"/>
  <c r="W57" i="5" s="1"/>
  <c r="W25" i="11" s="1"/>
  <c r="V53" i="5"/>
  <c r="V55" i="5" s="1"/>
  <c r="V59" i="5" s="1"/>
  <c r="V57" i="5"/>
  <c r="V25" i="11" s="1"/>
  <c r="U53" i="5"/>
  <c r="U57" i="5"/>
  <c r="U25" i="11"/>
  <c r="T53" i="5"/>
  <c r="T57" i="5" s="1"/>
  <c r="T25" i="11" s="1"/>
  <c r="S53" i="5"/>
  <c r="S57" i="5" s="1"/>
  <c r="S25" i="11"/>
  <c r="R53" i="5"/>
  <c r="R57" i="5"/>
  <c r="R25" i="11" s="1"/>
  <c r="Q53" i="5"/>
  <c r="Q57" i="5" s="1"/>
  <c r="Q25" i="11"/>
  <c r="P53" i="5"/>
  <c r="P57" i="5" s="1"/>
  <c r="P25" i="11" s="1"/>
  <c r="O53" i="5"/>
  <c r="O57" i="5" s="1"/>
  <c r="O25" i="11" s="1"/>
  <c r="N53" i="5"/>
  <c r="N57" i="5"/>
  <c r="N25" i="11" s="1"/>
  <c r="M53" i="5"/>
  <c r="M57" i="5" s="1"/>
  <c r="M25" i="11" s="1"/>
  <c r="L53" i="5"/>
  <c r="L57" i="5" s="1"/>
  <c r="L25" i="11" s="1"/>
  <c r="K53" i="5"/>
  <c r="K57" i="5" s="1"/>
  <c r="K25" i="11" s="1"/>
  <c r="J53" i="5"/>
  <c r="J57" i="5"/>
  <c r="J25" i="11" s="1"/>
  <c r="I53" i="5"/>
  <c r="I57" i="5" s="1"/>
  <c r="I25" i="11" s="1"/>
  <c r="H53" i="5"/>
  <c r="H57" i="5" s="1"/>
  <c r="H25" i="11" s="1"/>
  <c r="G53" i="5"/>
  <c r="G57" i="5" s="1"/>
  <c r="G25" i="11" s="1"/>
  <c r="F53" i="5"/>
  <c r="F57" i="5"/>
  <c r="F25" i="11" s="1"/>
  <c r="E53" i="5"/>
  <c r="E57" i="5" s="1"/>
  <c r="E25" i="11" s="1"/>
  <c r="D53" i="5"/>
  <c r="D57" i="5"/>
  <c r="D25" i="11" s="1"/>
  <c r="C53" i="5"/>
  <c r="C57" i="5" s="1"/>
  <c r="C25" i="11" s="1"/>
  <c r="AJ52" i="5"/>
  <c r="AJ56" i="5"/>
  <c r="AI52" i="5"/>
  <c r="AI55" i="5"/>
  <c r="AH52" i="5"/>
  <c r="AH56" i="5" s="1"/>
  <c r="AG52" i="5"/>
  <c r="AF52" i="5"/>
  <c r="AF56" i="5"/>
  <c r="AE52" i="5"/>
  <c r="AD52" i="5"/>
  <c r="AD56" i="5" s="1"/>
  <c r="AC52" i="5"/>
  <c r="AB52" i="5"/>
  <c r="AB56" i="5"/>
  <c r="AA52" i="5"/>
  <c r="Z52" i="5"/>
  <c r="Z56" i="5" s="1"/>
  <c r="Y52" i="5"/>
  <c r="Y56" i="5" s="1"/>
  <c r="X52" i="5"/>
  <c r="X56" i="5" s="1"/>
  <c r="W52" i="5"/>
  <c r="W56" i="5" s="1"/>
  <c r="V52" i="5"/>
  <c r="V56" i="5" s="1"/>
  <c r="U52" i="5"/>
  <c r="T52" i="5"/>
  <c r="T56" i="5"/>
  <c r="S52" i="5"/>
  <c r="S55" i="5" s="1"/>
  <c r="R52" i="5"/>
  <c r="R56" i="5" s="1"/>
  <c r="Q52" i="5"/>
  <c r="Q55" i="5"/>
  <c r="P52" i="5"/>
  <c r="P56" i="5" s="1"/>
  <c r="O52" i="5"/>
  <c r="N52" i="5"/>
  <c r="N56" i="5"/>
  <c r="M52" i="5"/>
  <c r="L52" i="5"/>
  <c r="L56" i="5"/>
  <c r="K52" i="5"/>
  <c r="J52" i="5"/>
  <c r="J56" i="5" s="1"/>
  <c r="I52" i="5"/>
  <c r="H52" i="5"/>
  <c r="G52" i="5"/>
  <c r="F52" i="5"/>
  <c r="F56" i="5"/>
  <c r="E52" i="5"/>
  <c r="E56" i="5"/>
  <c r="D52" i="5"/>
  <c r="D56" i="5"/>
  <c r="C52" i="5"/>
  <c r="A51" i="5"/>
  <c r="AJ45" i="5"/>
  <c r="AJ50" i="5"/>
  <c r="AJ22" i="11" s="1"/>
  <c r="AI45" i="5"/>
  <c r="AI50" i="5" s="1"/>
  <c r="AI22" i="11" s="1"/>
  <c r="AH45" i="5"/>
  <c r="AH50" i="5"/>
  <c r="AH22" i="11" s="1"/>
  <c r="AG45" i="5"/>
  <c r="AG50" i="5" s="1"/>
  <c r="AG22" i="11"/>
  <c r="AF45" i="5"/>
  <c r="AF50" i="5" s="1"/>
  <c r="AF22" i="11" s="1"/>
  <c r="AE45" i="5"/>
  <c r="AE50" i="5"/>
  <c r="AE22" i="11"/>
  <c r="AD45" i="5"/>
  <c r="AD50" i="5"/>
  <c r="AD22" i="11"/>
  <c r="AC45" i="5"/>
  <c r="AC50" i="5" s="1"/>
  <c r="AC22" i="11" s="1"/>
  <c r="AB45" i="5"/>
  <c r="AB50" i="5"/>
  <c r="AB22" i="11" s="1"/>
  <c r="AA45" i="5"/>
  <c r="AA50" i="5" s="1"/>
  <c r="AA22" i="11" s="1"/>
  <c r="Z45" i="5"/>
  <c r="Z50" i="5"/>
  <c r="Z22" i="11" s="1"/>
  <c r="Y45" i="5"/>
  <c r="Y50" i="5" s="1"/>
  <c r="Y22" i="11"/>
  <c r="X45" i="5"/>
  <c r="X50" i="5" s="1"/>
  <c r="X22" i="11" s="1"/>
  <c r="W45" i="5"/>
  <c r="W50" i="5"/>
  <c r="W22" i="11"/>
  <c r="V45" i="5"/>
  <c r="V50" i="5"/>
  <c r="V22" i="11"/>
  <c r="U45" i="5"/>
  <c r="U50" i="5" s="1"/>
  <c r="U22" i="11" s="1"/>
  <c r="T45" i="5"/>
  <c r="T50" i="5"/>
  <c r="T22" i="11" s="1"/>
  <c r="S45" i="5"/>
  <c r="S50" i="5" s="1"/>
  <c r="S22" i="11" s="1"/>
  <c r="R45" i="5"/>
  <c r="Q45" i="5"/>
  <c r="Q50" i="5" s="1"/>
  <c r="Q22" i="11" s="1"/>
  <c r="P45" i="5"/>
  <c r="P50" i="5"/>
  <c r="P22" i="11" s="1"/>
  <c r="O45" i="5"/>
  <c r="O50" i="5" s="1"/>
  <c r="O22" i="11"/>
  <c r="N45" i="5"/>
  <c r="N50" i="5" s="1"/>
  <c r="N22" i="11" s="1"/>
  <c r="M45" i="5"/>
  <c r="M50" i="5"/>
  <c r="M22" i="11"/>
  <c r="L45" i="5"/>
  <c r="L50" i="5"/>
  <c r="L22" i="11"/>
  <c r="K45" i="5"/>
  <c r="J45" i="5"/>
  <c r="J50" i="5"/>
  <c r="J22" i="11" s="1"/>
  <c r="I45" i="5"/>
  <c r="I50" i="5" s="1"/>
  <c r="I22" i="11" s="1"/>
  <c r="H45" i="5"/>
  <c r="H50" i="5"/>
  <c r="H22" i="11" s="1"/>
  <c r="G45" i="5"/>
  <c r="G50" i="5" s="1"/>
  <c r="G22" i="11"/>
  <c r="F45" i="5"/>
  <c r="F50" i="5" s="1"/>
  <c r="F22" i="11" s="1"/>
  <c r="E45" i="5"/>
  <c r="E50" i="5"/>
  <c r="E22" i="11"/>
  <c r="D45" i="5"/>
  <c r="C45" i="5"/>
  <c r="C50" i="5"/>
  <c r="C22" i="11"/>
  <c r="AJ44" i="5"/>
  <c r="AJ49" i="5"/>
  <c r="AJ21" i="11"/>
  <c r="AI44" i="5"/>
  <c r="AI49" i="5" s="1"/>
  <c r="AI21" i="11" s="1"/>
  <c r="AH44" i="5"/>
  <c r="AH49" i="5"/>
  <c r="AH21" i="11" s="1"/>
  <c r="AG44" i="5"/>
  <c r="AG49" i="5" s="1"/>
  <c r="AG21" i="11" s="1"/>
  <c r="AF44" i="5"/>
  <c r="AF49" i="5"/>
  <c r="AF21" i="11" s="1"/>
  <c r="AE44" i="5"/>
  <c r="AD44" i="5"/>
  <c r="AD49" i="5"/>
  <c r="AD21" i="11" s="1"/>
  <c r="AC44" i="5"/>
  <c r="AC49" i="5" s="1"/>
  <c r="AC21" i="11"/>
  <c r="AB44" i="5"/>
  <c r="AB49" i="5" s="1"/>
  <c r="AB21" i="11" s="1"/>
  <c r="AA44" i="5"/>
  <c r="AA49" i="5"/>
  <c r="AA21" i="11" s="1"/>
  <c r="Z44" i="5"/>
  <c r="Z49" i="5"/>
  <c r="Z21" i="11"/>
  <c r="Y44" i="5"/>
  <c r="Y49" i="5" s="1"/>
  <c r="Y21" i="11" s="1"/>
  <c r="X44" i="5"/>
  <c r="X49" i="5"/>
  <c r="X21" i="11" s="1"/>
  <c r="W44" i="5"/>
  <c r="V44" i="5"/>
  <c r="V49" i="5"/>
  <c r="V21" i="11" s="1"/>
  <c r="U44" i="5"/>
  <c r="U49" i="5" s="1"/>
  <c r="U21" i="11"/>
  <c r="T44" i="5"/>
  <c r="S44" i="5"/>
  <c r="S49" i="5" s="1"/>
  <c r="S21" i="11" s="1"/>
  <c r="R44" i="5"/>
  <c r="R49" i="5" s="1"/>
  <c r="R21" i="11" s="1"/>
  <c r="Q44" i="5"/>
  <c r="Q49" i="5" s="1"/>
  <c r="Q21" i="11" s="1"/>
  <c r="P44" i="5"/>
  <c r="P49" i="5"/>
  <c r="P21" i="11" s="1"/>
  <c r="O44" i="5"/>
  <c r="O49" i="5" s="1"/>
  <c r="O21" i="11" s="1"/>
  <c r="N44" i="5"/>
  <c r="N49" i="5" s="1"/>
  <c r="N21" i="11" s="1"/>
  <c r="M44" i="5"/>
  <c r="M49" i="5" s="1"/>
  <c r="M21" i="11" s="1"/>
  <c r="L44" i="5"/>
  <c r="L49" i="5"/>
  <c r="L21" i="11"/>
  <c r="K44" i="5"/>
  <c r="K49" i="5" s="1"/>
  <c r="K21" i="11" s="1"/>
  <c r="J44" i="5"/>
  <c r="J49" i="5"/>
  <c r="J21" i="11" s="1"/>
  <c r="I44" i="5"/>
  <c r="I49" i="5" s="1"/>
  <c r="I21" i="11" s="1"/>
  <c r="H44" i="5"/>
  <c r="H49" i="5"/>
  <c r="H21" i="11" s="1"/>
  <c r="G44" i="5"/>
  <c r="F44" i="5"/>
  <c r="F49" i="5"/>
  <c r="F21" i="11" s="1"/>
  <c r="E44" i="5"/>
  <c r="E49" i="5" s="1"/>
  <c r="E21" i="11" s="1"/>
  <c r="D44" i="5"/>
  <c r="D49" i="5" s="1"/>
  <c r="D21" i="11" s="1"/>
  <c r="C44" i="5"/>
  <c r="C49" i="5"/>
  <c r="C21" i="11" s="1"/>
  <c r="AJ43" i="5"/>
  <c r="AJ48" i="5"/>
  <c r="AJ20" i="11" s="1"/>
  <c r="AI43" i="5"/>
  <c r="AI48" i="5" s="1"/>
  <c r="AI20" i="11" s="1"/>
  <c r="AH43" i="5"/>
  <c r="AH48" i="5" s="1"/>
  <c r="AH20" i="11" s="1"/>
  <c r="AG43" i="5"/>
  <c r="AG48" i="5"/>
  <c r="AG20" i="11" s="1"/>
  <c r="AF43" i="5"/>
  <c r="AF48" i="5"/>
  <c r="AF20" i="11" s="1"/>
  <c r="AE43" i="5"/>
  <c r="AE48" i="5" s="1"/>
  <c r="AE20" i="11"/>
  <c r="AD43" i="5"/>
  <c r="AD48" i="5" s="1"/>
  <c r="AD20" i="11" s="1"/>
  <c r="AC43" i="5"/>
  <c r="AB43" i="5"/>
  <c r="AB48" i="5" s="1"/>
  <c r="AB20" i="11" s="1"/>
  <c r="AA43" i="5"/>
  <c r="AA48" i="5" s="1"/>
  <c r="AA20" i="11" s="1"/>
  <c r="Z43" i="5"/>
  <c r="Z48" i="5"/>
  <c r="Z20" i="11"/>
  <c r="Y43" i="5"/>
  <c r="Y48" i="5" s="1"/>
  <c r="Y20" i="11" s="1"/>
  <c r="X43" i="5"/>
  <c r="W43" i="5"/>
  <c r="W48" i="5" s="1"/>
  <c r="W20" i="11" s="1"/>
  <c r="V43" i="5"/>
  <c r="V48" i="5" s="1"/>
  <c r="V20" i="11" s="1"/>
  <c r="U43" i="5"/>
  <c r="U48" i="5" s="1"/>
  <c r="U20" i="11" s="1"/>
  <c r="T43" i="5"/>
  <c r="T48" i="5" s="1"/>
  <c r="T20" i="11" s="1"/>
  <c r="S43" i="5"/>
  <c r="S48" i="5" s="1"/>
  <c r="S20" i="11" s="1"/>
  <c r="R43" i="5"/>
  <c r="R48" i="5"/>
  <c r="R20" i="11" s="1"/>
  <c r="Q43" i="5"/>
  <c r="Q48" i="5" s="1"/>
  <c r="Q20" i="11"/>
  <c r="P43" i="5"/>
  <c r="P48" i="5" s="1"/>
  <c r="P20" i="11" s="1"/>
  <c r="O43" i="5"/>
  <c r="O48" i="5" s="1"/>
  <c r="O20" i="11" s="1"/>
  <c r="N43" i="5"/>
  <c r="N48" i="5"/>
  <c r="N20" i="11" s="1"/>
  <c r="M43" i="5"/>
  <c r="L43" i="5"/>
  <c r="L48" i="5"/>
  <c r="L20" i="11" s="1"/>
  <c r="K43" i="5"/>
  <c r="K48" i="5" s="1"/>
  <c r="K20" i="11"/>
  <c r="J43" i="5"/>
  <c r="J48" i="5" s="1"/>
  <c r="J20" i="11" s="1"/>
  <c r="I43" i="5"/>
  <c r="I48" i="5" s="1"/>
  <c r="I20" i="11" s="1"/>
  <c r="H43" i="5"/>
  <c r="H48" i="5"/>
  <c r="H20" i="11" s="1"/>
  <c r="G43" i="5"/>
  <c r="G48" i="5" s="1"/>
  <c r="G20" i="11"/>
  <c r="F43" i="5"/>
  <c r="F48" i="5" s="1"/>
  <c r="F20" i="11" s="1"/>
  <c r="E43" i="5"/>
  <c r="E48" i="5" s="1"/>
  <c r="E20" i="11" s="1"/>
  <c r="D43" i="5"/>
  <c r="D48" i="5"/>
  <c r="D20" i="11" s="1"/>
  <c r="C43" i="5"/>
  <c r="C48" i="5" s="1"/>
  <c r="C20" i="11"/>
  <c r="AJ42" i="5"/>
  <c r="AI42" i="5"/>
  <c r="AH42" i="5"/>
  <c r="AG42" i="5"/>
  <c r="AG47" i="5" s="1"/>
  <c r="AG19" i="11" s="1"/>
  <c r="AF42" i="5"/>
  <c r="AF47" i="5" s="1"/>
  <c r="AF19" i="11" s="1"/>
  <c r="AE42" i="5"/>
  <c r="AD42" i="5"/>
  <c r="AD47" i="5" s="1"/>
  <c r="AD19" i="11" s="1"/>
  <c r="AC42" i="5"/>
  <c r="AB42" i="5"/>
  <c r="AB47" i="5" s="1"/>
  <c r="AB19" i="11" s="1"/>
  <c r="AA42" i="5"/>
  <c r="Z42" i="5"/>
  <c r="Y42" i="5"/>
  <c r="Y46" i="5" s="1"/>
  <c r="Y51" i="5" s="1"/>
  <c r="Y18" i="11" s="1"/>
  <c r="X42" i="5"/>
  <c r="X47" i="5"/>
  <c r="X19" i="11" s="1"/>
  <c r="W42" i="5"/>
  <c r="V42" i="5"/>
  <c r="V47" i="5"/>
  <c r="V19" i="11" s="1"/>
  <c r="U42" i="5"/>
  <c r="T42" i="5"/>
  <c r="T47" i="5"/>
  <c r="T19" i="11" s="1"/>
  <c r="S42" i="5"/>
  <c r="R42" i="5"/>
  <c r="R47" i="5" s="1"/>
  <c r="R19" i="11" s="1"/>
  <c r="Q42" i="5"/>
  <c r="P42" i="5"/>
  <c r="P47" i="5" s="1"/>
  <c r="P19" i="11" s="1"/>
  <c r="O42" i="5"/>
  <c r="O46" i="5"/>
  <c r="O51" i="5" s="1"/>
  <c r="O18" i="11" s="1"/>
  <c r="N42" i="5"/>
  <c r="N47" i="5" s="1"/>
  <c r="N19" i="11" s="1"/>
  <c r="M42" i="5"/>
  <c r="L42" i="5"/>
  <c r="L46" i="5" s="1"/>
  <c r="L51" i="5" s="1"/>
  <c r="K42" i="5"/>
  <c r="J42" i="5"/>
  <c r="I42" i="5"/>
  <c r="I46" i="5" s="1"/>
  <c r="I51" i="5" s="1"/>
  <c r="I18" i="11" s="1"/>
  <c r="H42" i="5"/>
  <c r="H47" i="5"/>
  <c r="H19" i="11" s="1"/>
  <c r="G42" i="5"/>
  <c r="F42" i="5"/>
  <c r="F47" i="5"/>
  <c r="F19" i="11" s="1"/>
  <c r="E42" i="5"/>
  <c r="E47" i="5"/>
  <c r="E19" i="11" s="1"/>
  <c r="D42" i="5"/>
  <c r="D47" i="5" s="1"/>
  <c r="D19" i="11" s="1"/>
  <c r="C42" i="5"/>
  <c r="C47" i="5" s="1"/>
  <c r="C19" i="11" s="1"/>
  <c r="B58" i="5"/>
  <c r="B50" i="5"/>
  <c r="B49" i="5"/>
  <c r="A36" i="4"/>
  <c r="AJ29" i="4"/>
  <c r="AJ35" i="4" s="1"/>
  <c r="AJ16" i="11" s="1"/>
  <c r="AI29" i="4"/>
  <c r="AI35" i="4" s="1"/>
  <c r="AI16" i="11" s="1"/>
  <c r="AH29" i="4"/>
  <c r="AH35" i="4"/>
  <c r="AH16" i="11"/>
  <c r="AG29" i="4"/>
  <c r="AG35" i="4" s="1"/>
  <c r="AG16" i="11" s="1"/>
  <c r="AF29" i="4"/>
  <c r="AF35" i="4" s="1"/>
  <c r="AF16" i="11" s="1"/>
  <c r="AE29" i="4"/>
  <c r="AE35" i="4" s="1"/>
  <c r="AE16" i="11" s="1"/>
  <c r="AD29" i="4"/>
  <c r="AD35" i="4"/>
  <c r="AD16" i="11" s="1"/>
  <c r="AC29" i="4"/>
  <c r="AC35" i="4" s="1"/>
  <c r="AC16" i="11" s="1"/>
  <c r="AB29" i="4"/>
  <c r="AB35" i="4" s="1"/>
  <c r="AB16" i="11" s="1"/>
  <c r="AA29" i="4"/>
  <c r="AA35" i="4" s="1"/>
  <c r="AA16" i="11" s="1"/>
  <c r="Z29" i="4"/>
  <c r="Z35" i="4"/>
  <c r="Z16" i="11"/>
  <c r="Y29" i="4"/>
  <c r="Y35" i="4" s="1"/>
  <c r="Y16" i="11" s="1"/>
  <c r="X29" i="4"/>
  <c r="X35" i="4" s="1"/>
  <c r="X16" i="11" s="1"/>
  <c r="W29" i="4"/>
  <c r="W35" i="4" s="1"/>
  <c r="W16" i="11" s="1"/>
  <c r="V29" i="4"/>
  <c r="V35" i="4"/>
  <c r="V16" i="11" s="1"/>
  <c r="U29" i="4"/>
  <c r="U35" i="4" s="1"/>
  <c r="U16" i="11" s="1"/>
  <c r="T29" i="4"/>
  <c r="T35" i="4" s="1"/>
  <c r="T16" i="11" s="1"/>
  <c r="S29" i="4"/>
  <c r="S35" i="4" s="1"/>
  <c r="S16" i="11" s="1"/>
  <c r="R29" i="4"/>
  <c r="R35" i="4"/>
  <c r="R16" i="11"/>
  <c r="Q29" i="4"/>
  <c r="Q35" i="4" s="1"/>
  <c r="Q16" i="11" s="1"/>
  <c r="P29" i="4"/>
  <c r="P35" i="4" s="1"/>
  <c r="P16" i="11" s="1"/>
  <c r="O29" i="4"/>
  <c r="O35" i="4" s="1"/>
  <c r="O16" i="11" s="1"/>
  <c r="N29" i="4"/>
  <c r="N35" i="4"/>
  <c r="N16" i="11" s="1"/>
  <c r="M29" i="4"/>
  <c r="M35" i="4" s="1"/>
  <c r="M16" i="11" s="1"/>
  <c r="L29" i="4"/>
  <c r="L35" i="4" s="1"/>
  <c r="L16" i="11" s="1"/>
  <c r="K29" i="4"/>
  <c r="K35" i="4" s="1"/>
  <c r="K16" i="11" s="1"/>
  <c r="J29" i="4"/>
  <c r="J35" i="4"/>
  <c r="J16" i="11"/>
  <c r="I29" i="4"/>
  <c r="I35" i="4" s="1"/>
  <c r="I16" i="11" s="1"/>
  <c r="H29" i="4"/>
  <c r="H35" i="4" s="1"/>
  <c r="H16" i="11" s="1"/>
  <c r="G29" i="4"/>
  <c r="G35" i="4" s="1"/>
  <c r="G16" i="11" s="1"/>
  <c r="F29" i="4"/>
  <c r="F35" i="4"/>
  <c r="F16" i="11" s="1"/>
  <c r="E29" i="4"/>
  <c r="E35" i="4" s="1"/>
  <c r="E16" i="11" s="1"/>
  <c r="D29" i="4"/>
  <c r="D35" i="4" s="1"/>
  <c r="D16" i="11" s="1"/>
  <c r="C29" i="4"/>
  <c r="C35" i="4" s="1"/>
  <c r="C16" i="11" s="1"/>
  <c r="AJ28" i="4"/>
  <c r="AJ34" i="4"/>
  <c r="AJ15" i="11"/>
  <c r="AI28" i="4"/>
  <c r="AI34" i="4" s="1"/>
  <c r="AI15" i="11" s="1"/>
  <c r="AH28" i="4"/>
  <c r="AH34" i="4" s="1"/>
  <c r="AH15" i="11" s="1"/>
  <c r="AG28" i="4"/>
  <c r="AG34" i="4" s="1"/>
  <c r="AG15" i="11" s="1"/>
  <c r="AF28" i="4"/>
  <c r="AF34" i="4"/>
  <c r="AF15" i="11" s="1"/>
  <c r="AE28" i="4"/>
  <c r="AE34" i="4" s="1"/>
  <c r="AE15" i="11" s="1"/>
  <c r="AD28" i="4"/>
  <c r="AD34" i="4" s="1"/>
  <c r="AD15" i="11" s="1"/>
  <c r="AC28" i="4"/>
  <c r="AC34" i="4" s="1"/>
  <c r="AC15" i="11" s="1"/>
  <c r="AB28" i="4"/>
  <c r="AB34" i="4"/>
  <c r="AB15" i="11"/>
  <c r="AA28" i="4"/>
  <c r="AA34" i="4" s="1"/>
  <c r="AA15" i="11" s="1"/>
  <c r="Z28" i="4"/>
  <c r="Z34" i="4" s="1"/>
  <c r="Z15" i="11" s="1"/>
  <c r="Y28" i="4"/>
  <c r="Y34" i="4" s="1"/>
  <c r="Y15" i="11" s="1"/>
  <c r="X28" i="4"/>
  <c r="X34" i="4"/>
  <c r="X15" i="11" s="1"/>
  <c r="W28" i="4"/>
  <c r="W34" i="4" s="1"/>
  <c r="W15" i="11" s="1"/>
  <c r="V28" i="4"/>
  <c r="V34" i="4" s="1"/>
  <c r="V15" i="11" s="1"/>
  <c r="U28" i="4"/>
  <c r="U34" i="4" s="1"/>
  <c r="U15" i="11" s="1"/>
  <c r="T28" i="4"/>
  <c r="T34" i="4"/>
  <c r="T15" i="11"/>
  <c r="S28" i="4"/>
  <c r="S34" i="4" s="1"/>
  <c r="S15" i="11" s="1"/>
  <c r="R28" i="4"/>
  <c r="R34" i="4" s="1"/>
  <c r="R15" i="11" s="1"/>
  <c r="Q28" i="4"/>
  <c r="Q34" i="4" s="1"/>
  <c r="Q15" i="11" s="1"/>
  <c r="P28" i="4"/>
  <c r="P34" i="4"/>
  <c r="P15" i="11" s="1"/>
  <c r="O28" i="4"/>
  <c r="O34" i="4" s="1"/>
  <c r="O15" i="11" s="1"/>
  <c r="N28" i="4"/>
  <c r="N34" i="4" s="1"/>
  <c r="N15" i="11" s="1"/>
  <c r="M28" i="4"/>
  <c r="M34" i="4" s="1"/>
  <c r="M15" i="11" s="1"/>
  <c r="L28" i="4"/>
  <c r="L34" i="4"/>
  <c r="L15" i="11"/>
  <c r="K28" i="4"/>
  <c r="K34" i="4" s="1"/>
  <c r="K15" i="11" s="1"/>
  <c r="J28" i="4"/>
  <c r="J34" i="4" s="1"/>
  <c r="J15" i="11" s="1"/>
  <c r="I28" i="4"/>
  <c r="I34" i="4" s="1"/>
  <c r="I15" i="11" s="1"/>
  <c r="H28" i="4"/>
  <c r="H34" i="4"/>
  <c r="H15" i="11" s="1"/>
  <c r="G28" i="4"/>
  <c r="G34" i="4" s="1"/>
  <c r="G15" i="11" s="1"/>
  <c r="F28" i="4"/>
  <c r="F34" i="4" s="1"/>
  <c r="F15" i="11" s="1"/>
  <c r="E28" i="4"/>
  <c r="E34" i="4" s="1"/>
  <c r="E15" i="11" s="1"/>
  <c r="D28" i="4"/>
  <c r="D34" i="4"/>
  <c r="D15" i="11"/>
  <c r="C28" i="4"/>
  <c r="C34" i="4" s="1"/>
  <c r="C15" i="11" s="1"/>
  <c r="AJ27" i="4"/>
  <c r="AI27" i="4"/>
  <c r="AI33" i="4" s="1"/>
  <c r="AI14" i="11" s="1"/>
  <c r="AH27" i="4"/>
  <c r="AH33" i="4"/>
  <c r="AH14" i="11" s="1"/>
  <c r="AG27" i="4"/>
  <c r="AG33" i="4" s="1"/>
  <c r="AG14" i="11" s="1"/>
  <c r="AF27" i="4"/>
  <c r="AF33" i="4" s="1"/>
  <c r="AF14" i="11" s="1"/>
  <c r="AE27" i="4"/>
  <c r="AE33" i="4" s="1"/>
  <c r="AE14" i="11" s="1"/>
  <c r="AD27" i="4"/>
  <c r="AD33" i="4"/>
  <c r="AD14" i="11"/>
  <c r="AC27" i="4"/>
  <c r="AC33" i="4" s="1"/>
  <c r="AC14" i="11" s="1"/>
  <c r="AB27" i="4"/>
  <c r="AB33" i="4" s="1"/>
  <c r="AB14" i="11" s="1"/>
  <c r="AA27" i="4"/>
  <c r="AA33" i="4" s="1"/>
  <c r="AA14" i="11" s="1"/>
  <c r="Z27" i="4"/>
  <c r="Z33" i="4"/>
  <c r="Z14" i="11" s="1"/>
  <c r="Y27" i="4"/>
  <c r="Y33" i="4" s="1"/>
  <c r="Y14" i="11" s="1"/>
  <c r="X27" i="4"/>
  <c r="X33" i="4" s="1"/>
  <c r="X14" i="11" s="1"/>
  <c r="W27" i="4"/>
  <c r="W33" i="4" s="1"/>
  <c r="W14" i="11" s="1"/>
  <c r="V27" i="4"/>
  <c r="V33" i="4"/>
  <c r="V14" i="11" s="1"/>
  <c r="U27" i="4"/>
  <c r="U33" i="4"/>
  <c r="U14" i="11" s="1"/>
  <c r="T27" i="4"/>
  <c r="S27" i="4"/>
  <c r="S33" i="4"/>
  <c r="S14" i="11" s="1"/>
  <c r="R27" i="4"/>
  <c r="R33" i="4" s="1"/>
  <c r="R14" i="11" s="1"/>
  <c r="Q27" i="4"/>
  <c r="Q33" i="4" s="1"/>
  <c r="Q14" i="11" s="1"/>
  <c r="P27" i="4"/>
  <c r="O27" i="4"/>
  <c r="O33" i="4" s="1"/>
  <c r="O14" i="11" s="1"/>
  <c r="N27" i="4"/>
  <c r="N33" i="4" s="1"/>
  <c r="N14" i="11" s="1"/>
  <c r="M27" i="4"/>
  <c r="M33" i="4"/>
  <c r="M14" i="11" s="1"/>
  <c r="L27" i="4"/>
  <c r="L33" i="4" s="1"/>
  <c r="L14" i="11" s="1"/>
  <c r="K27" i="4"/>
  <c r="K33" i="4" s="1"/>
  <c r="K14" i="11" s="1"/>
  <c r="J27" i="4"/>
  <c r="J33" i="4" s="1"/>
  <c r="J14" i="11" s="1"/>
  <c r="I27" i="4"/>
  <c r="I33" i="4"/>
  <c r="I14" i="11"/>
  <c r="H27" i="4"/>
  <c r="H33" i="4" s="1"/>
  <c r="H14" i="11" s="1"/>
  <c r="G27" i="4"/>
  <c r="G33" i="4" s="1"/>
  <c r="G14" i="11" s="1"/>
  <c r="F27" i="4"/>
  <c r="F33" i="4"/>
  <c r="F14" i="11" s="1"/>
  <c r="E27" i="4"/>
  <c r="E33" i="4" s="1"/>
  <c r="E14" i="11" s="1"/>
  <c r="D27" i="4"/>
  <c r="D33" i="4" s="1"/>
  <c r="D14" i="11" s="1"/>
  <c r="C27" i="4"/>
  <c r="C33" i="4" s="1"/>
  <c r="C14" i="11" s="1"/>
  <c r="AJ26" i="4"/>
  <c r="AJ32" i="4"/>
  <c r="AJ13" i="11"/>
  <c r="AI26" i="4"/>
  <c r="AI32" i="4" s="1"/>
  <c r="AI13" i="11" s="1"/>
  <c r="AH26" i="4"/>
  <c r="AH32" i="4" s="1"/>
  <c r="AH13" i="11" s="1"/>
  <c r="AG26" i="4"/>
  <c r="AG32" i="4" s="1"/>
  <c r="AG13" i="11" s="1"/>
  <c r="AF26" i="4"/>
  <c r="AF32" i="4"/>
  <c r="AF13" i="11" s="1"/>
  <c r="AE26" i="4"/>
  <c r="AE32" i="4" s="1"/>
  <c r="AE13" i="11" s="1"/>
  <c r="AD26" i="4"/>
  <c r="AD32" i="4" s="1"/>
  <c r="AD13" i="11" s="1"/>
  <c r="AC26" i="4"/>
  <c r="AC32" i="4" s="1"/>
  <c r="AC13" i="11" s="1"/>
  <c r="AB26" i="4"/>
  <c r="AB32" i="4"/>
  <c r="AB13" i="11"/>
  <c r="AA26" i="4"/>
  <c r="AA32" i="4" s="1"/>
  <c r="AA13" i="11" s="1"/>
  <c r="Z26" i="4"/>
  <c r="Z32" i="4" s="1"/>
  <c r="Z13" i="11" s="1"/>
  <c r="Y26" i="4"/>
  <c r="Y32" i="4" s="1"/>
  <c r="Y13" i="11"/>
  <c r="X26" i="4"/>
  <c r="X32" i="4" s="1"/>
  <c r="X13" i="11" s="1"/>
  <c r="W26" i="4"/>
  <c r="W32" i="4" s="1"/>
  <c r="W13" i="11" s="1"/>
  <c r="V26" i="4"/>
  <c r="V32" i="4"/>
  <c r="V13" i="11" s="1"/>
  <c r="U26" i="4"/>
  <c r="U32" i="4"/>
  <c r="U13" i="11"/>
  <c r="T26" i="4"/>
  <c r="T32" i="4" s="1"/>
  <c r="T13" i="11" s="1"/>
  <c r="S26" i="4"/>
  <c r="S32" i="4" s="1"/>
  <c r="S13" i="11" s="1"/>
  <c r="R26" i="4"/>
  <c r="R32" i="4" s="1"/>
  <c r="R13" i="11" s="1"/>
  <c r="Q26" i="4"/>
  <c r="Q32" i="4"/>
  <c r="Q13" i="11"/>
  <c r="P26" i="4"/>
  <c r="P32" i="4" s="1"/>
  <c r="P13" i="11" s="1"/>
  <c r="O26" i="4"/>
  <c r="O32" i="4" s="1"/>
  <c r="O13" i="11" s="1"/>
  <c r="N26" i="4"/>
  <c r="N30" i="4" s="1"/>
  <c r="N36" i="4" s="1"/>
  <c r="N11" i="11" s="1"/>
  <c r="M26" i="4"/>
  <c r="M32" i="4"/>
  <c r="M13" i="11"/>
  <c r="L26" i="4"/>
  <c r="L32" i="4" s="1"/>
  <c r="L13" i="11" s="1"/>
  <c r="K26" i="4"/>
  <c r="K32" i="4" s="1"/>
  <c r="K13" i="11" s="1"/>
  <c r="J26" i="4"/>
  <c r="J32" i="4"/>
  <c r="J13" i="11" s="1"/>
  <c r="I26" i="4"/>
  <c r="I32" i="4"/>
  <c r="I13" i="11"/>
  <c r="H26" i="4"/>
  <c r="H32" i="4" s="1"/>
  <c r="H13" i="11" s="1"/>
  <c r="G26" i="4"/>
  <c r="G32" i="4" s="1"/>
  <c r="G13" i="11" s="1"/>
  <c r="F26" i="4"/>
  <c r="E26" i="4"/>
  <c r="E32" i="4" s="1"/>
  <c r="E13" i="11" s="1"/>
  <c r="D26" i="4"/>
  <c r="D32" i="4" s="1"/>
  <c r="D13" i="11" s="1"/>
  <c r="C26" i="4"/>
  <c r="C32" i="4"/>
  <c r="C13" i="11" s="1"/>
  <c r="AJ25" i="4"/>
  <c r="AJ31" i="4" s="1"/>
  <c r="AJ12" i="11"/>
  <c r="AI25" i="4"/>
  <c r="AH25" i="4"/>
  <c r="AH31" i="4" s="1"/>
  <c r="AH12" i="11" s="1"/>
  <c r="AG25" i="4"/>
  <c r="AF25" i="4"/>
  <c r="AE25" i="4"/>
  <c r="AD25" i="4"/>
  <c r="AD31" i="4" s="1"/>
  <c r="AD12" i="11" s="1"/>
  <c r="AC25" i="4"/>
  <c r="AC30" i="4"/>
  <c r="AC36" i="4" s="1"/>
  <c r="AC11" i="11" s="1"/>
  <c r="AB25" i="4"/>
  <c r="AA25" i="4"/>
  <c r="Z25" i="4"/>
  <c r="Z31" i="4" s="1"/>
  <c r="Z12" i="11" s="1"/>
  <c r="Y25" i="4"/>
  <c r="X25" i="4"/>
  <c r="X31" i="4" s="1"/>
  <c r="X12" i="11" s="1"/>
  <c r="W25" i="4"/>
  <c r="V25" i="4"/>
  <c r="V31" i="4"/>
  <c r="V12" i="11"/>
  <c r="U25" i="4"/>
  <c r="T25" i="4"/>
  <c r="T31" i="4"/>
  <c r="T12" i="11"/>
  <c r="S25" i="4"/>
  <c r="S30" i="4" s="1"/>
  <c r="S36" i="4" s="1"/>
  <c r="S11" i="11" s="1"/>
  <c r="R25" i="4"/>
  <c r="R31" i="4" s="1"/>
  <c r="R12" i="11" s="1"/>
  <c r="Q25" i="4"/>
  <c r="P25" i="4"/>
  <c r="P31" i="4" s="1"/>
  <c r="P12" i="11" s="1"/>
  <c r="O25" i="4"/>
  <c r="N25" i="4"/>
  <c r="N31" i="4" s="1"/>
  <c r="N12" i="11" s="1"/>
  <c r="M25" i="4"/>
  <c r="M30" i="4"/>
  <c r="M36" i="4" s="1"/>
  <c r="M11" i="11" s="1"/>
  <c r="L25" i="4"/>
  <c r="K25" i="4"/>
  <c r="K30" i="4"/>
  <c r="K36" i="4"/>
  <c r="K11" i="11" s="1"/>
  <c r="J25" i="4"/>
  <c r="J31" i="4"/>
  <c r="J12" i="11"/>
  <c r="I25" i="4"/>
  <c r="I30" i="4" s="1"/>
  <c r="I36" i="4" s="1"/>
  <c r="I11" i="11" s="1"/>
  <c r="H25" i="4"/>
  <c r="H31" i="4" s="1"/>
  <c r="H12" i="11" s="1"/>
  <c r="G25" i="4"/>
  <c r="F25" i="4"/>
  <c r="F31" i="4" s="1"/>
  <c r="F12" i="11"/>
  <c r="E25" i="4"/>
  <c r="D25" i="4"/>
  <c r="D31" i="4" s="1"/>
  <c r="D12" i="11" s="1"/>
  <c r="C25" i="4"/>
  <c r="B35" i="4"/>
  <c r="B33" i="4"/>
  <c r="B32" i="4"/>
  <c r="A51" i="3"/>
  <c r="AJ43" i="3"/>
  <c r="AJ50" i="3" s="1"/>
  <c r="AJ9" i="11" s="1"/>
  <c r="AI43" i="3"/>
  <c r="AI50" i="3" s="1"/>
  <c r="AI9" i="11" s="1"/>
  <c r="AH43" i="3"/>
  <c r="AH50" i="3"/>
  <c r="AH9" i="11" s="1"/>
  <c r="AG43" i="3"/>
  <c r="AG50" i="3"/>
  <c r="AG9" i="11"/>
  <c r="AF43" i="3"/>
  <c r="AE43" i="3"/>
  <c r="AE50" i="3"/>
  <c r="AE9" i="11"/>
  <c r="AD43" i="3"/>
  <c r="AD50" i="3" s="1"/>
  <c r="AD9" i="11" s="1"/>
  <c r="AC43" i="3"/>
  <c r="AC50" i="3" s="1"/>
  <c r="AC9" i="11" s="1"/>
  <c r="AB43" i="3"/>
  <c r="AB50" i="3"/>
  <c r="AB9" i="11" s="1"/>
  <c r="AA43" i="3"/>
  <c r="AA50" i="3"/>
  <c r="AA9" i="11"/>
  <c r="Z43" i="3"/>
  <c r="Z50" i="3" s="1"/>
  <c r="Z9" i="11" s="1"/>
  <c r="Y43" i="3"/>
  <c r="Y50" i="3" s="1"/>
  <c r="Y9" i="11" s="1"/>
  <c r="X43" i="3"/>
  <c r="X50" i="3" s="1"/>
  <c r="X9" i="11" s="1"/>
  <c r="W43" i="3"/>
  <c r="W50" i="3"/>
  <c r="W9" i="11"/>
  <c r="V43" i="3"/>
  <c r="V50" i="3" s="1"/>
  <c r="V9" i="11" s="1"/>
  <c r="U43" i="3"/>
  <c r="U50" i="3" s="1"/>
  <c r="U9" i="11" s="1"/>
  <c r="T43" i="3"/>
  <c r="T50" i="3" s="1"/>
  <c r="T9" i="11" s="1"/>
  <c r="S43" i="3"/>
  <c r="S50" i="3"/>
  <c r="S9" i="11"/>
  <c r="R43" i="3"/>
  <c r="R50" i="3" s="1"/>
  <c r="R9" i="11" s="1"/>
  <c r="Q43" i="3"/>
  <c r="Q50" i="3" s="1"/>
  <c r="Q9" i="11" s="1"/>
  <c r="P43" i="3"/>
  <c r="O43" i="3"/>
  <c r="O50" i="3" s="1"/>
  <c r="O9" i="11" s="1"/>
  <c r="N43" i="3"/>
  <c r="N50" i="3" s="1"/>
  <c r="N9" i="11" s="1"/>
  <c r="M43" i="3"/>
  <c r="M50" i="3"/>
  <c r="M9" i="11" s="1"/>
  <c r="L43" i="3"/>
  <c r="L50" i="3" s="1"/>
  <c r="L9" i="11"/>
  <c r="K43" i="3"/>
  <c r="K50" i="3" s="1"/>
  <c r="K9" i="11" s="1"/>
  <c r="J43" i="3"/>
  <c r="J50" i="3" s="1"/>
  <c r="J9" i="11" s="1"/>
  <c r="I43" i="3"/>
  <c r="I50" i="3"/>
  <c r="I9" i="11" s="1"/>
  <c r="H43" i="3"/>
  <c r="H50" i="3" s="1"/>
  <c r="H9" i="11"/>
  <c r="G43" i="3"/>
  <c r="G50" i="3" s="1"/>
  <c r="G9" i="11" s="1"/>
  <c r="F43" i="3"/>
  <c r="F50" i="3" s="1"/>
  <c r="F9" i="11" s="1"/>
  <c r="E43" i="3"/>
  <c r="E50" i="3"/>
  <c r="E9" i="11" s="1"/>
  <c r="D43" i="3"/>
  <c r="D50" i="3" s="1"/>
  <c r="D9" i="11"/>
  <c r="C43" i="3"/>
  <c r="C50" i="3" s="1"/>
  <c r="C9" i="11" s="1"/>
  <c r="AJ42" i="3"/>
  <c r="AJ49" i="3" s="1"/>
  <c r="AJ8" i="11" s="1"/>
  <c r="AI42" i="3"/>
  <c r="AI49" i="3"/>
  <c r="AI8" i="11" s="1"/>
  <c r="AH42" i="3"/>
  <c r="AG42" i="3"/>
  <c r="AG49" i="3"/>
  <c r="AG8" i="11" s="1"/>
  <c r="AF42" i="3"/>
  <c r="AF49" i="3" s="1"/>
  <c r="AF8" i="11"/>
  <c r="AE42" i="3"/>
  <c r="AD42" i="3"/>
  <c r="AD49" i="3" s="1"/>
  <c r="AD8" i="11" s="1"/>
  <c r="AC42" i="3"/>
  <c r="AC49" i="3" s="1"/>
  <c r="AC8" i="11" s="1"/>
  <c r="AB42" i="3"/>
  <c r="AB49" i="3" s="1"/>
  <c r="AB8" i="11" s="1"/>
  <c r="AA42" i="3"/>
  <c r="AA49" i="3"/>
  <c r="AA8" i="11" s="1"/>
  <c r="Z42" i="3"/>
  <c r="Z49" i="3" s="1"/>
  <c r="Z8" i="11" s="1"/>
  <c r="Y42" i="3"/>
  <c r="Y49" i="3" s="1"/>
  <c r="Y8" i="11" s="1"/>
  <c r="X42" i="3"/>
  <c r="X49" i="3" s="1"/>
  <c r="X8" i="11" s="1"/>
  <c r="W42" i="3"/>
  <c r="W49" i="3"/>
  <c r="W8" i="11"/>
  <c r="V42" i="3"/>
  <c r="V49" i="3" s="1"/>
  <c r="V8" i="11" s="1"/>
  <c r="U42" i="3"/>
  <c r="U49" i="3" s="1"/>
  <c r="U8" i="11" s="1"/>
  <c r="T42" i="3"/>
  <c r="T49" i="3" s="1"/>
  <c r="T8" i="11" s="1"/>
  <c r="S42" i="3"/>
  <c r="S49" i="3"/>
  <c r="S8" i="11" s="1"/>
  <c r="R42" i="3"/>
  <c r="R49" i="3" s="1"/>
  <c r="R8" i="11" s="1"/>
  <c r="Q42" i="3"/>
  <c r="Q49" i="3" s="1"/>
  <c r="Q8" i="11" s="1"/>
  <c r="P42" i="3"/>
  <c r="P49" i="3" s="1"/>
  <c r="P8" i="11" s="1"/>
  <c r="O42" i="3"/>
  <c r="N42" i="3"/>
  <c r="N49" i="3"/>
  <c r="N8" i="11" s="1"/>
  <c r="M42" i="3"/>
  <c r="M49" i="3"/>
  <c r="M8" i="11"/>
  <c r="L42" i="3"/>
  <c r="L49" i="3" s="1"/>
  <c r="L8" i="11" s="1"/>
  <c r="K42" i="3"/>
  <c r="K49" i="3" s="1"/>
  <c r="K8" i="11" s="1"/>
  <c r="J42" i="3"/>
  <c r="J49" i="3" s="1"/>
  <c r="J8" i="11" s="1"/>
  <c r="I42" i="3"/>
  <c r="I49" i="3"/>
  <c r="I8" i="11"/>
  <c r="H42" i="3"/>
  <c r="H49" i="3" s="1"/>
  <c r="H8" i="11" s="1"/>
  <c r="G42" i="3"/>
  <c r="G49" i="3" s="1"/>
  <c r="G8" i="11" s="1"/>
  <c r="F42" i="3"/>
  <c r="F49" i="3" s="1"/>
  <c r="F8" i="11" s="1"/>
  <c r="E42" i="3"/>
  <c r="E49" i="3"/>
  <c r="E8" i="11"/>
  <c r="D42" i="3"/>
  <c r="C42" i="3"/>
  <c r="C49" i="3"/>
  <c r="C8" i="11"/>
  <c r="AJ41" i="3"/>
  <c r="AJ48" i="3" s="1"/>
  <c r="AJ7" i="11" s="1"/>
  <c r="AI41" i="3"/>
  <c r="AI48" i="3" s="1"/>
  <c r="AI7" i="11" s="1"/>
  <c r="AH41" i="3"/>
  <c r="AH48" i="3"/>
  <c r="AH7" i="11" s="1"/>
  <c r="AG41" i="3"/>
  <c r="AF41" i="3"/>
  <c r="AF48" i="3"/>
  <c r="AF7" i="11" s="1"/>
  <c r="AE41" i="3"/>
  <c r="AE48" i="3"/>
  <c r="AE7" i="11" s="1"/>
  <c r="AD41" i="3"/>
  <c r="AD48" i="3" s="1"/>
  <c r="AD7" i="11"/>
  <c r="AC41" i="3"/>
  <c r="AC48" i="3" s="1"/>
  <c r="AC7" i="11" s="1"/>
  <c r="AB41" i="3"/>
  <c r="AB48" i="3"/>
  <c r="AB7" i="11" s="1"/>
  <c r="AA41" i="3"/>
  <c r="AA48" i="3"/>
  <c r="AA7" i="11" s="1"/>
  <c r="Z41" i="3"/>
  <c r="Z48" i="3"/>
  <c r="Z7" i="11"/>
  <c r="Y41" i="3"/>
  <c r="Y48" i="3" s="1"/>
  <c r="Y7" i="11" s="1"/>
  <c r="X41" i="3"/>
  <c r="X48" i="3" s="1"/>
  <c r="X7" i="11" s="1"/>
  <c r="W41" i="3"/>
  <c r="W48" i="3"/>
  <c r="W7" i="11"/>
  <c r="V41" i="3"/>
  <c r="V48" i="3" s="1"/>
  <c r="V7" i="11" s="1"/>
  <c r="U41" i="3"/>
  <c r="U48" i="3" s="1"/>
  <c r="U7" i="11" s="1"/>
  <c r="T41" i="3"/>
  <c r="T48" i="3" s="1"/>
  <c r="T7" i="11" s="1"/>
  <c r="S41" i="3"/>
  <c r="S48" i="3"/>
  <c r="S7" i="11"/>
  <c r="R41" i="3"/>
  <c r="R48" i="3" s="1"/>
  <c r="R7" i="11" s="1"/>
  <c r="Q41" i="3"/>
  <c r="P41" i="3"/>
  <c r="P48" i="3" s="1"/>
  <c r="P7" i="11"/>
  <c r="O41" i="3"/>
  <c r="O48" i="3" s="1"/>
  <c r="O7" i="11" s="1"/>
  <c r="N41" i="3"/>
  <c r="N48" i="3"/>
  <c r="N7" i="11" s="1"/>
  <c r="M41" i="3"/>
  <c r="M48" i="3"/>
  <c r="M7" i="11" s="1"/>
  <c r="L41" i="3"/>
  <c r="L48" i="3"/>
  <c r="L7" i="11"/>
  <c r="K41" i="3"/>
  <c r="K48" i="3" s="1"/>
  <c r="K7" i="11" s="1"/>
  <c r="J41" i="3"/>
  <c r="J48" i="3"/>
  <c r="J7" i="11" s="1"/>
  <c r="I41" i="3"/>
  <c r="I48" i="3"/>
  <c r="I7" i="11"/>
  <c r="H41" i="3"/>
  <c r="H48" i="3"/>
  <c r="H7" i="11"/>
  <c r="G41" i="3"/>
  <c r="G48" i="3" s="1"/>
  <c r="G7" i="11" s="1"/>
  <c r="F41" i="3"/>
  <c r="F48" i="3" s="1"/>
  <c r="F7" i="11" s="1"/>
  <c r="E41" i="3"/>
  <c r="E48" i="3"/>
  <c r="E7" i="11" s="1"/>
  <c r="D41" i="3"/>
  <c r="D48" i="3" s="1"/>
  <c r="D7" i="11" s="1"/>
  <c r="C41" i="3"/>
  <c r="C48" i="3" s="1"/>
  <c r="C7" i="11" s="1"/>
  <c r="AJ40" i="3"/>
  <c r="AJ47" i="3" s="1"/>
  <c r="AJ6" i="11" s="1"/>
  <c r="AI40" i="3"/>
  <c r="AI47" i="3"/>
  <c r="AI6" i="11"/>
  <c r="AH40" i="3"/>
  <c r="AH47" i="3"/>
  <c r="AH6" i="11"/>
  <c r="AG40" i="3"/>
  <c r="AG47" i="3" s="1"/>
  <c r="AG6" i="11" s="1"/>
  <c r="AF40" i="3"/>
  <c r="AF47" i="3" s="1"/>
  <c r="AF6" i="11" s="1"/>
  <c r="AE40" i="3"/>
  <c r="AE47" i="3"/>
  <c r="AE6" i="11" s="1"/>
  <c r="AD40" i="3"/>
  <c r="AD47" i="3" s="1"/>
  <c r="AD6" i="11"/>
  <c r="AC40" i="3"/>
  <c r="AC47" i="3" s="1"/>
  <c r="AC6" i="11" s="1"/>
  <c r="AB40" i="3"/>
  <c r="AB47" i="3" s="1"/>
  <c r="AB6" i="11" s="1"/>
  <c r="AA40" i="3"/>
  <c r="AA47" i="3"/>
  <c r="AA6" i="11" s="1"/>
  <c r="Z40" i="3"/>
  <c r="Z47" i="3" s="1"/>
  <c r="Z6" i="11"/>
  <c r="Y40" i="3"/>
  <c r="Y47" i="3" s="1"/>
  <c r="Y6" i="11" s="1"/>
  <c r="X40" i="3"/>
  <c r="X47" i="3" s="1"/>
  <c r="X6" i="11" s="1"/>
  <c r="W40" i="3"/>
  <c r="W47" i="3"/>
  <c r="W6" i="11" s="1"/>
  <c r="V40" i="3"/>
  <c r="V47" i="3"/>
  <c r="V6" i="11"/>
  <c r="U40" i="3"/>
  <c r="U47" i="3" s="1"/>
  <c r="U6" i="11" s="1"/>
  <c r="T40" i="3"/>
  <c r="T47" i="3"/>
  <c r="T6" i="11" s="1"/>
  <c r="S40" i="3"/>
  <c r="S47" i="3"/>
  <c r="S6" i="11" s="1"/>
  <c r="R40" i="3"/>
  <c r="R47" i="3"/>
  <c r="R6" i="11"/>
  <c r="Q40" i="3"/>
  <c r="Q47" i="3" s="1"/>
  <c r="Q6" i="11" s="1"/>
  <c r="P40" i="3"/>
  <c r="P47" i="3" s="1"/>
  <c r="P6" i="11" s="1"/>
  <c r="O40" i="3"/>
  <c r="O47" i="3"/>
  <c r="O6" i="11"/>
  <c r="N40" i="3"/>
  <c r="N47" i="3"/>
  <c r="N6" i="11"/>
  <c r="M40" i="3"/>
  <c r="M47" i="3" s="1"/>
  <c r="M6" i="11" s="1"/>
  <c r="L40" i="3"/>
  <c r="L47" i="3" s="1"/>
  <c r="L6" i="11" s="1"/>
  <c r="K40" i="3"/>
  <c r="K47" i="3"/>
  <c r="K6" i="11"/>
  <c r="J40" i="3"/>
  <c r="J47" i="3"/>
  <c r="J6" i="11"/>
  <c r="I40" i="3"/>
  <c r="I47" i="3" s="1"/>
  <c r="I6" i="11" s="1"/>
  <c r="H40" i="3"/>
  <c r="H47" i="3" s="1"/>
  <c r="H6" i="11" s="1"/>
  <c r="G40" i="3"/>
  <c r="G47" i="3"/>
  <c r="G6" i="11" s="1"/>
  <c r="F40" i="3"/>
  <c r="E40" i="3"/>
  <c r="E47" i="3"/>
  <c r="E6" i="11" s="1"/>
  <c r="D40" i="3"/>
  <c r="D47" i="3"/>
  <c r="D6" i="11"/>
  <c r="C40" i="3"/>
  <c r="C47" i="3" s="1"/>
  <c r="C6" i="11" s="1"/>
  <c r="AJ39" i="3"/>
  <c r="AJ46" i="3"/>
  <c r="AJ5" i="11" s="1"/>
  <c r="AI39" i="3"/>
  <c r="AI46" i="3"/>
  <c r="AI5" i="11" s="1"/>
  <c r="AH39" i="3"/>
  <c r="AH46" i="3"/>
  <c r="AH5" i="11"/>
  <c r="AG39" i="3"/>
  <c r="AG46" i="3" s="1"/>
  <c r="AG5" i="11" s="1"/>
  <c r="AF39" i="3"/>
  <c r="AF46" i="3"/>
  <c r="AF5" i="11" s="1"/>
  <c r="AE39" i="3"/>
  <c r="AE46" i="3"/>
  <c r="AE5" i="11"/>
  <c r="AD39" i="3"/>
  <c r="AD46" i="3" s="1"/>
  <c r="AD5" i="11" s="1"/>
  <c r="AC39" i="3"/>
  <c r="AC46" i="3" s="1"/>
  <c r="AC5" i="11" s="1"/>
  <c r="AB39" i="3"/>
  <c r="AB46" i="3"/>
  <c r="AB5" i="11" s="1"/>
  <c r="AA39" i="3"/>
  <c r="AA46" i="3"/>
  <c r="AA5" i="11"/>
  <c r="Z39" i="3"/>
  <c r="Z46" i="3" s="1"/>
  <c r="Z5" i="11" s="1"/>
  <c r="Y39" i="3"/>
  <c r="X39" i="3"/>
  <c r="W39" i="3"/>
  <c r="W46" i="3"/>
  <c r="W5" i="11" s="1"/>
  <c r="V39" i="3"/>
  <c r="V46" i="3" s="1"/>
  <c r="V5" i="11" s="1"/>
  <c r="U39" i="3"/>
  <c r="U46" i="3" s="1"/>
  <c r="U5" i="11" s="1"/>
  <c r="T39" i="3"/>
  <c r="T46" i="3"/>
  <c r="T5" i="11" s="1"/>
  <c r="S39" i="3"/>
  <c r="S46" i="3"/>
  <c r="S5" i="11" s="1"/>
  <c r="R39" i="3"/>
  <c r="R46" i="3" s="1"/>
  <c r="R5" i="11"/>
  <c r="Q39" i="3"/>
  <c r="Q46" i="3" s="1"/>
  <c r="Q5" i="11" s="1"/>
  <c r="P39" i="3"/>
  <c r="P46" i="3"/>
  <c r="P5" i="11" s="1"/>
  <c r="O39" i="3"/>
  <c r="O46" i="3"/>
  <c r="O5" i="11" s="1"/>
  <c r="N39" i="3"/>
  <c r="N46" i="3" s="1"/>
  <c r="N5" i="11"/>
  <c r="M39" i="3"/>
  <c r="M46" i="3" s="1"/>
  <c r="M5" i="11" s="1"/>
  <c r="L39" i="3"/>
  <c r="L46" i="3"/>
  <c r="L5" i="11" s="1"/>
  <c r="K39" i="3"/>
  <c r="K46" i="3"/>
  <c r="K5" i="11" s="1"/>
  <c r="J39" i="3"/>
  <c r="J46" i="3" s="1"/>
  <c r="J5" i="11" s="1"/>
  <c r="I39" i="3"/>
  <c r="H39" i="3"/>
  <c r="G39" i="3"/>
  <c r="G46" i="3"/>
  <c r="G5" i="11" s="1"/>
  <c r="F39" i="3"/>
  <c r="F46" i="3" s="1"/>
  <c r="F5" i="11"/>
  <c r="E39" i="3"/>
  <c r="E46" i="3" s="1"/>
  <c r="E5" i="11" s="1"/>
  <c r="D39" i="3"/>
  <c r="D46" i="3" s="1"/>
  <c r="D5" i="11" s="1"/>
  <c r="C39" i="3"/>
  <c r="AJ38" i="3"/>
  <c r="AJ45" i="3" s="1"/>
  <c r="AJ4" i="11" s="1"/>
  <c r="AI38" i="3"/>
  <c r="AI45" i="3" s="1"/>
  <c r="AI4" i="11" s="1"/>
  <c r="AH38" i="3"/>
  <c r="AH45" i="3" s="1"/>
  <c r="AH4" i="11" s="1"/>
  <c r="AG38" i="3"/>
  <c r="AF38" i="3"/>
  <c r="AF45" i="3" s="1"/>
  <c r="AF4" i="11" s="1"/>
  <c r="AE38" i="3"/>
  <c r="AE45" i="3" s="1"/>
  <c r="AE4" i="11" s="1"/>
  <c r="AD38" i="3"/>
  <c r="AD45" i="3" s="1"/>
  <c r="AD4" i="11" s="1"/>
  <c r="AC38" i="3"/>
  <c r="AC45" i="3" s="1"/>
  <c r="AC4" i="11" s="1"/>
  <c r="AB38" i="3"/>
  <c r="AB45" i="3" s="1"/>
  <c r="AB4" i="11" s="1"/>
  <c r="AA38" i="3"/>
  <c r="AA45" i="3"/>
  <c r="AA4" i="11" s="1"/>
  <c r="Z38" i="3"/>
  <c r="Z45" i="3" s="1"/>
  <c r="Z4" i="11" s="1"/>
  <c r="Y38" i="3"/>
  <c r="Y45" i="3" s="1"/>
  <c r="Y4" i="11" s="1"/>
  <c r="X38" i="3"/>
  <c r="X45" i="3" s="1"/>
  <c r="X4" i="11" s="1"/>
  <c r="W38" i="3"/>
  <c r="W45" i="3" s="1"/>
  <c r="V38" i="3"/>
  <c r="V45" i="3" s="1"/>
  <c r="V4" i="11" s="1"/>
  <c r="U38" i="3"/>
  <c r="U45" i="3" s="1"/>
  <c r="U4" i="11" s="1"/>
  <c r="T38" i="3"/>
  <c r="T45" i="3" s="1"/>
  <c r="T4" i="11" s="1"/>
  <c r="S38" i="3"/>
  <c r="S45" i="3"/>
  <c r="S4" i="11" s="1"/>
  <c r="R38" i="3"/>
  <c r="R45" i="3" s="1"/>
  <c r="R4" i="11" s="1"/>
  <c r="Q38" i="3"/>
  <c r="Q45" i="3" s="1"/>
  <c r="Q4" i="11" s="1"/>
  <c r="P38" i="3"/>
  <c r="P44" i="3" s="1"/>
  <c r="P51" i="3" s="1"/>
  <c r="P3" i="11" s="1"/>
  <c r="O38" i="3"/>
  <c r="O45" i="3" s="1"/>
  <c r="O4" i="11" s="1"/>
  <c r="N38" i="3"/>
  <c r="N44" i="3" s="1"/>
  <c r="N51" i="3" s="1"/>
  <c r="N3" i="11" s="1"/>
  <c r="M38" i="3"/>
  <c r="M45" i="3" s="1"/>
  <c r="M4" i="11" s="1"/>
  <c r="L38" i="3"/>
  <c r="L45" i="3" s="1"/>
  <c r="L4" i="11" s="1"/>
  <c r="K38" i="3"/>
  <c r="K45" i="3" s="1"/>
  <c r="K4" i="11" s="1"/>
  <c r="J38" i="3"/>
  <c r="J45" i="3" s="1"/>
  <c r="J4" i="11" s="1"/>
  <c r="I38" i="3"/>
  <c r="I45" i="3" s="1"/>
  <c r="I4" i="11" s="1"/>
  <c r="H38" i="3"/>
  <c r="H45" i="3" s="1"/>
  <c r="H4" i="11" s="1"/>
  <c r="G38" i="3"/>
  <c r="F38" i="3"/>
  <c r="F45" i="3" s="1"/>
  <c r="F4" i="11" s="1"/>
  <c r="E38" i="3"/>
  <c r="E45" i="3" s="1"/>
  <c r="E4" i="11" s="1"/>
  <c r="D38" i="3"/>
  <c r="D45" i="3"/>
  <c r="D4" i="11" s="1"/>
  <c r="C38" i="3"/>
  <c r="C45" i="3" s="1"/>
  <c r="C4" i="11" s="1"/>
  <c r="K222" i="2"/>
  <c r="J222" i="2"/>
  <c r="I222" i="2"/>
  <c r="H222" i="2"/>
  <c r="K221" i="2"/>
  <c r="J221" i="2"/>
  <c r="I221" i="2"/>
  <c r="H221" i="2"/>
  <c r="K220" i="2"/>
  <c r="J220" i="2"/>
  <c r="I220" i="2"/>
  <c r="H220" i="2"/>
  <c r="K219" i="2"/>
  <c r="J219" i="2"/>
  <c r="I219" i="2"/>
  <c r="H219" i="2"/>
  <c r="K218" i="2"/>
  <c r="J218" i="2"/>
  <c r="I218" i="2"/>
  <c r="H218" i="2"/>
  <c r="K217" i="2"/>
  <c r="J217" i="2"/>
  <c r="I217" i="2"/>
  <c r="H217" i="2"/>
  <c r="K216" i="2"/>
  <c r="J216" i="2"/>
  <c r="I216" i="2"/>
  <c r="H216" i="2"/>
  <c r="K215" i="2"/>
  <c r="J215" i="2"/>
  <c r="I215" i="2"/>
  <c r="H215" i="2"/>
  <c r="K214" i="2"/>
  <c r="J214" i="2"/>
  <c r="I214" i="2"/>
  <c r="H214" i="2"/>
  <c r="K213" i="2"/>
  <c r="J213" i="2"/>
  <c r="I213" i="2"/>
  <c r="H213" i="2"/>
  <c r="K212" i="2"/>
  <c r="J212" i="2"/>
  <c r="I212" i="2"/>
  <c r="H212" i="2"/>
  <c r="K211" i="2"/>
  <c r="J211" i="2"/>
  <c r="I211" i="2"/>
  <c r="H211" i="2"/>
  <c r="K210" i="2"/>
  <c r="J210" i="2"/>
  <c r="I210" i="2"/>
  <c r="H210" i="2"/>
  <c r="K209" i="2"/>
  <c r="J209" i="2"/>
  <c r="I209" i="2"/>
  <c r="H209" i="2"/>
  <c r="K208" i="2"/>
  <c r="J208" i="2"/>
  <c r="I208" i="2"/>
  <c r="H208" i="2"/>
  <c r="K207" i="2"/>
  <c r="J207" i="2"/>
  <c r="I207" i="2"/>
  <c r="H207" i="2"/>
  <c r="K206" i="2"/>
  <c r="J206" i="2"/>
  <c r="I206" i="2"/>
  <c r="H206" i="2"/>
  <c r="K205" i="2"/>
  <c r="J205" i="2"/>
  <c r="I205" i="2"/>
  <c r="H205" i="2"/>
  <c r="K204" i="2"/>
  <c r="J204" i="2"/>
  <c r="I204" i="2"/>
  <c r="H204" i="2"/>
  <c r="K203" i="2"/>
  <c r="J203" i="2"/>
  <c r="I203" i="2"/>
  <c r="H203" i="2"/>
  <c r="K202" i="2"/>
  <c r="J202" i="2"/>
  <c r="I202" i="2"/>
  <c r="H202" i="2"/>
  <c r="K201" i="2"/>
  <c r="J201" i="2"/>
  <c r="I201" i="2"/>
  <c r="H201" i="2"/>
  <c r="K200" i="2"/>
  <c r="J200" i="2"/>
  <c r="I200" i="2"/>
  <c r="H200" i="2"/>
  <c r="K199" i="2"/>
  <c r="J199" i="2"/>
  <c r="I199" i="2"/>
  <c r="H199" i="2"/>
  <c r="K198" i="2"/>
  <c r="J198" i="2"/>
  <c r="I198" i="2"/>
  <c r="H198" i="2"/>
  <c r="K197" i="2"/>
  <c r="J197" i="2"/>
  <c r="I197" i="2"/>
  <c r="H197" i="2"/>
  <c r="K196" i="2"/>
  <c r="J196" i="2"/>
  <c r="I196" i="2"/>
  <c r="H196" i="2"/>
  <c r="K195" i="2"/>
  <c r="J195" i="2"/>
  <c r="I195" i="2"/>
  <c r="H195" i="2"/>
  <c r="K194" i="2"/>
  <c r="J194" i="2"/>
  <c r="I194" i="2"/>
  <c r="H194" i="2"/>
  <c r="K193" i="2"/>
  <c r="J193" i="2"/>
  <c r="I193" i="2"/>
  <c r="H193" i="2"/>
  <c r="K192" i="2"/>
  <c r="J192" i="2"/>
  <c r="I192" i="2"/>
  <c r="H192" i="2"/>
  <c r="K191" i="2"/>
  <c r="J191" i="2"/>
  <c r="I191" i="2"/>
  <c r="H191" i="2"/>
  <c r="K190" i="2"/>
  <c r="J190" i="2"/>
  <c r="I190" i="2"/>
  <c r="H190" i="2"/>
  <c r="K189" i="2"/>
  <c r="J189" i="2"/>
  <c r="I189" i="2"/>
  <c r="H189" i="2"/>
  <c r="K188" i="2"/>
  <c r="J188" i="2"/>
  <c r="I188" i="2"/>
  <c r="H188" i="2"/>
  <c r="K187" i="2"/>
  <c r="J187" i="2"/>
  <c r="I187" i="2"/>
  <c r="H187" i="2"/>
  <c r="K186" i="2"/>
  <c r="J186" i="2"/>
  <c r="I186" i="2"/>
  <c r="H186" i="2"/>
  <c r="K185" i="2"/>
  <c r="J185" i="2"/>
  <c r="I185" i="2"/>
  <c r="H185" i="2"/>
  <c r="K184" i="2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8" i="2"/>
  <c r="J168" i="2"/>
  <c r="I168" i="2"/>
  <c r="H168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H100" i="14"/>
  <c r="H99" i="14"/>
  <c r="H98" i="14"/>
  <c r="H97" i="14"/>
  <c r="H96" i="14"/>
  <c r="H95" i="14"/>
  <c r="H94" i="14"/>
  <c r="H93" i="14"/>
  <c r="H92" i="14"/>
  <c r="H91" i="14"/>
  <c r="H90" i="14"/>
  <c r="H89" i="14"/>
  <c r="H88" i="14"/>
  <c r="H87" i="14"/>
  <c r="H86" i="14"/>
  <c r="H85" i="14"/>
  <c r="H84" i="14"/>
  <c r="J76" i="2"/>
  <c r="K53" i="2"/>
  <c r="I31" i="14" s="1"/>
  <c r="H32" i="2"/>
  <c r="H56" i="5"/>
  <c r="BC1" i="23"/>
  <c r="K94" i="2"/>
  <c r="I72" i="14" s="1"/>
  <c r="BN36" i="4"/>
  <c r="BN11" i="11" s="1"/>
  <c r="CG51" i="5"/>
  <c r="CG18" i="11"/>
  <c r="B72" i="19"/>
  <c r="D55" i="19"/>
  <c r="C38" i="19"/>
  <c r="O38" i="19" s="1"/>
  <c r="E83" i="19"/>
  <c r="C67" i="19"/>
  <c r="B49" i="19"/>
  <c r="B29" i="19"/>
  <c r="L1" i="8"/>
  <c r="W1" i="5"/>
  <c r="AG1" i="3"/>
  <c r="AB1" i="8"/>
  <c r="AK1" i="3"/>
  <c r="AP1" i="3"/>
  <c r="AS1" i="6"/>
  <c r="AU1" i="8"/>
  <c r="AW1" i="8"/>
  <c r="AY1" i="8"/>
  <c r="BB1" i="4"/>
  <c r="BD1" i="4"/>
  <c r="BF1" i="4"/>
  <c r="BH1" i="4"/>
  <c r="BJ1" i="4"/>
  <c r="BM1" i="4"/>
  <c r="BO1" i="4"/>
  <c r="BR1" i="7"/>
  <c r="BT1" i="8"/>
  <c r="BV1" i="8"/>
  <c r="BX1" i="8"/>
  <c r="BZ1" i="9"/>
  <c r="CB1" i="9"/>
  <c r="CD1" i="9"/>
  <c r="CF1" i="9"/>
  <c r="D3" i="7"/>
  <c r="H3" i="7"/>
  <c r="L3" i="7"/>
  <c r="P3" i="7"/>
  <c r="T3" i="7"/>
  <c r="X3" i="7"/>
  <c r="AB3" i="7"/>
  <c r="AF3" i="7"/>
  <c r="AJ3" i="7"/>
  <c r="F3" i="7"/>
  <c r="J3" i="7"/>
  <c r="N3" i="7"/>
  <c r="R3" i="7"/>
  <c r="V3" i="7"/>
  <c r="Z3" i="7"/>
  <c r="AD3" i="7"/>
  <c r="AH3" i="7"/>
  <c r="A46" i="2"/>
  <c r="C17" i="9"/>
  <c r="C21" i="9"/>
  <c r="C46" i="11"/>
  <c r="E17" i="9"/>
  <c r="E21" i="9" s="1"/>
  <c r="E46" i="11" s="1"/>
  <c r="Q17" i="9"/>
  <c r="Q21" i="9"/>
  <c r="Q46" i="11" s="1"/>
  <c r="Y17" i="9"/>
  <c r="Y21" i="9" s="1"/>
  <c r="Y46" i="11" s="1"/>
  <c r="AG46" i="11"/>
  <c r="F18" i="9"/>
  <c r="F47" i="11" s="1"/>
  <c r="J18" i="9"/>
  <c r="J47" i="11"/>
  <c r="N18" i="9"/>
  <c r="N47" i="11" s="1"/>
  <c r="R18" i="9"/>
  <c r="R47" i="11"/>
  <c r="V18" i="9"/>
  <c r="V47" i="11" s="1"/>
  <c r="Z18" i="9"/>
  <c r="Z47" i="11"/>
  <c r="AH18" i="9"/>
  <c r="AH47" i="11"/>
  <c r="D17" i="9"/>
  <c r="D21" i="9" s="1"/>
  <c r="D46" i="11" s="1"/>
  <c r="AI17" i="9"/>
  <c r="AI21" i="9"/>
  <c r="AI46" i="11" s="1"/>
  <c r="H18" i="9"/>
  <c r="H47" i="11"/>
  <c r="L18" i="9"/>
  <c r="L47" i="11" s="1"/>
  <c r="P18" i="9"/>
  <c r="P47" i="11"/>
  <c r="T18" i="9"/>
  <c r="T47" i="11" s="1"/>
  <c r="X18" i="9"/>
  <c r="X47" i="11"/>
  <c r="AB18" i="9"/>
  <c r="AB47" i="11" s="1"/>
  <c r="AF18" i="9"/>
  <c r="AF47" i="11"/>
  <c r="AJ18" i="9"/>
  <c r="AJ47" i="11" s="1"/>
  <c r="C12" i="8"/>
  <c r="C15" i="8"/>
  <c r="C42" i="11" s="1"/>
  <c r="E12" i="8"/>
  <c r="E15" i="8"/>
  <c r="E42" i="11"/>
  <c r="I12" i="8"/>
  <c r="I15" i="8" s="1"/>
  <c r="I42" i="11" s="1"/>
  <c r="Q12" i="8"/>
  <c r="Q15" i="8"/>
  <c r="Q42" i="11" s="1"/>
  <c r="U12" i="8"/>
  <c r="U15" i="8"/>
  <c r="U42" i="11"/>
  <c r="W12" i="8"/>
  <c r="W15" i="8" s="1"/>
  <c r="W42" i="11" s="1"/>
  <c r="Y12" i="8"/>
  <c r="Y15" i="8"/>
  <c r="Y42" i="11" s="1"/>
  <c r="AA12" i="8"/>
  <c r="AA15" i="8"/>
  <c r="AA42" i="11"/>
  <c r="AC12" i="8"/>
  <c r="AC15" i="8"/>
  <c r="AC42" i="11"/>
  <c r="AG12" i="8"/>
  <c r="AG15" i="8" s="1"/>
  <c r="AG42" i="11" s="1"/>
  <c r="AI12" i="8"/>
  <c r="AI15" i="8" s="1"/>
  <c r="AI42" i="11" s="1"/>
  <c r="F13" i="8"/>
  <c r="F43" i="11"/>
  <c r="H13" i="8"/>
  <c r="H43" i="11" s="1"/>
  <c r="R13" i="8"/>
  <c r="R43" i="11"/>
  <c r="V13" i="8"/>
  <c r="V43" i="11"/>
  <c r="X13" i="8"/>
  <c r="X43" i="11" s="1"/>
  <c r="Z13" i="8"/>
  <c r="Z43" i="11"/>
  <c r="AB13" i="8"/>
  <c r="AB43" i="11" s="1"/>
  <c r="AD13" i="8"/>
  <c r="AD43" i="11"/>
  <c r="AF13" i="8"/>
  <c r="AF43" i="11" s="1"/>
  <c r="AJ13" i="8"/>
  <c r="AJ43" i="11" s="1"/>
  <c r="C3" i="7"/>
  <c r="E3" i="7"/>
  <c r="G3" i="7"/>
  <c r="I3" i="7"/>
  <c r="K3" i="7"/>
  <c r="M3" i="7"/>
  <c r="O3" i="7"/>
  <c r="Q3" i="7"/>
  <c r="S3" i="7"/>
  <c r="U3" i="7"/>
  <c r="W3" i="7"/>
  <c r="Y3" i="7"/>
  <c r="AA3" i="7"/>
  <c r="AC3" i="7"/>
  <c r="AE3" i="7"/>
  <c r="AG3" i="7"/>
  <c r="C8" i="7"/>
  <c r="E8" i="7"/>
  <c r="G8" i="7"/>
  <c r="I8" i="7"/>
  <c r="K8" i="7"/>
  <c r="M8" i="7"/>
  <c r="O8" i="7"/>
  <c r="Q8" i="7"/>
  <c r="S8" i="7"/>
  <c r="U8" i="7"/>
  <c r="W8" i="7"/>
  <c r="Y8" i="7"/>
  <c r="AA8" i="7"/>
  <c r="AC8" i="7"/>
  <c r="AE8" i="7"/>
  <c r="AG8" i="7"/>
  <c r="C11" i="7"/>
  <c r="E11" i="7"/>
  <c r="G11" i="7"/>
  <c r="I11" i="7"/>
  <c r="K11" i="7"/>
  <c r="M11" i="7"/>
  <c r="O11" i="7"/>
  <c r="Q11" i="7"/>
  <c r="S11" i="7"/>
  <c r="U11" i="7"/>
  <c r="W11" i="7"/>
  <c r="Y11" i="7"/>
  <c r="AA11" i="7"/>
  <c r="AC11" i="7"/>
  <c r="AE11" i="7"/>
  <c r="AG11" i="7"/>
  <c r="C13" i="7"/>
  <c r="E13" i="7"/>
  <c r="G13" i="7"/>
  <c r="I13" i="7"/>
  <c r="K13" i="7"/>
  <c r="M13" i="7"/>
  <c r="O13" i="7"/>
  <c r="Q13" i="7"/>
  <c r="S13" i="7"/>
  <c r="U13" i="7"/>
  <c r="W13" i="7"/>
  <c r="Y13" i="7"/>
  <c r="AA13" i="7"/>
  <c r="AC13" i="7"/>
  <c r="AE13" i="7"/>
  <c r="AG13" i="7"/>
  <c r="C24" i="7"/>
  <c r="C37" i="11"/>
  <c r="G24" i="7"/>
  <c r="G37" i="11" s="1"/>
  <c r="K24" i="7"/>
  <c r="K37" i="11"/>
  <c r="M37" i="11"/>
  <c r="O24" i="7"/>
  <c r="O37" i="11"/>
  <c r="S24" i="7"/>
  <c r="S37" i="11" s="1"/>
  <c r="U37" i="11"/>
  <c r="W24" i="7"/>
  <c r="W37" i="11"/>
  <c r="AA24" i="7"/>
  <c r="AA37" i="11" s="1"/>
  <c r="AC37" i="11"/>
  <c r="AE24" i="7"/>
  <c r="AE37" i="11" s="1"/>
  <c r="AI24" i="7"/>
  <c r="AI37" i="11"/>
  <c r="G26" i="7"/>
  <c r="G39" i="11" s="1"/>
  <c r="F24" i="7"/>
  <c r="F37" i="11"/>
  <c r="F23" i="7"/>
  <c r="F28" i="7" s="1"/>
  <c r="F36" i="11" s="1"/>
  <c r="H24" i="7"/>
  <c r="H37" i="11"/>
  <c r="H23" i="7"/>
  <c r="H28" i="7" s="1"/>
  <c r="H36" i="11" s="1"/>
  <c r="D25" i="7"/>
  <c r="D38" i="11" s="1"/>
  <c r="F25" i="7"/>
  <c r="F38" i="11"/>
  <c r="H25" i="7"/>
  <c r="H38" i="11" s="1"/>
  <c r="L25" i="7"/>
  <c r="L38" i="11"/>
  <c r="R25" i="7"/>
  <c r="R38" i="11"/>
  <c r="V25" i="7"/>
  <c r="V38" i="11"/>
  <c r="X25" i="7"/>
  <c r="X38" i="11" s="1"/>
  <c r="AB25" i="7"/>
  <c r="AB38" i="11"/>
  <c r="AF25" i="7"/>
  <c r="AF38" i="11" s="1"/>
  <c r="AH25" i="7"/>
  <c r="AH38" i="11"/>
  <c r="AJ25" i="7"/>
  <c r="AJ38" i="11" s="1"/>
  <c r="E25" i="7"/>
  <c r="E38" i="11"/>
  <c r="I25" i="7"/>
  <c r="I38" i="11" s="1"/>
  <c r="M25" i="7"/>
  <c r="M38" i="11"/>
  <c r="Q25" i="7"/>
  <c r="Q38" i="11" s="1"/>
  <c r="U25" i="7"/>
  <c r="U38" i="11"/>
  <c r="Y25" i="7"/>
  <c r="Y38" i="11" s="1"/>
  <c r="AC25" i="7"/>
  <c r="AC38" i="11"/>
  <c r="K26" i="7"/>
  <c r="K39" i="11"/>
  <c r="O26" i="7"/>
  <c r="O39" i="11" s="1"/>
  <c r="S26" i="7"/>
  <c r="S39" i="11"/>
  <c r="W26" i="7"/>
  <c r="W39" i="11" s="1"/>
  <c r="AA26" i="7"/>
  <c r="AA39" i="11"/>
  <c r="AE26" i="7"/>
  <c r="AE39" i="11" s="1"/>
  <c r="AI26" i="7"/>
  <c r="AI39" i="11"/>
  <c r="E27" i="7"/>
  <c r="E40" i="11" s="1"/>
  <c r="I27" i="7"/>
  <c r="I40" i="11"/>
  <c r="M27" i="7"/>
  <c r="M40" i="11" s="1"/>
  <c r="U27" i="7"/>
  <c r="U40" i="11"/>
  <c r="Y27" i="7"/>
  <c r="Y40" i="11"/>
  <c r="AC27" i="7"/>
  <c r="AC40" i="11"/>
  <c r="AG27" i="7"/>
  <c r="AG40" i="11"/>
  <c r="E23" i="7"/>
  <c r="E28" i="7"/>
  <c r="E36" i="11" s="1"/>
  <c r="O23" i="7"/>
  <c r="O28" i="7"/>
  <c r="O36" i="11"/>
  <c r="U23" i="7"/>
  <c r="U28" i="7"/>
  <c r="U36" i="11"/>
  <c r="AE23" i="7"/>
  <c r="AE28" i="7" s="1"/>
  <c r="AE36" i="11" s="1"/>
  <c r="J24" i="7"/>
  <c r="J37" i="11" s="1"/>
  <c r="L24" i="7"/>
  <c r="L37" i="11"/>
  <c r="N24" i="7"/>
  <c r="N37" i="11" s="1"/>
  <c r="P24" i="7"/>
  <c r="P37" i="11"/>
  <c r="R24" i="7"/>
  <c r="R37" i="11" s="1"/>
  <c r="T24" i="7"/>
  <c r="T37" i="11"/>
  <c r="V24" i="7"/>
  <c r="V37" i="11" s="1"/>
  <c r="X24" i="7"/>
  <c r="X37" i="11"/>
  <c r="Z24" i="7"/>
  <c r="Z37" i="11" s="1"/>
  <c r="AB24" i="7"/>
  <c r="AB37" i="11"/>
  <c r="AD24" i="7"/>
  <c r="AD37" i="11" s="1"/>
  <c r="AF24" i="7"/>
  <c r="AF37" i="11"/>
  <c r="AH24" i="7"/>
  <c r="AH37" i="11" s="1"/>
  <c r="AJ24" i="7"/>
  <c r="AJ37" i="11"/>
  <c r="D26" i="7"/>
  <c r="D39" i="11" s="1"/>
  <c r="H26" i="7"/>
  <c r="H39" i="11"/>
  <c r="J26" i="7"/>
  <c r="J39" i="11"/>
  <c r="L26" i="7"/>
  <c r="L39" i="11"/>
  <c r="N26" i="7"/>
  <c r="N39" i="11"/>
  <c r="P26" i="7"/>
  <c r="P39" i="11"/>
  <c r="R26" i="7"/>
  <c r="R39" i="11"/>
  <c r="T26" i="7"/>
  <c r="T39" i="11"/>
  <c r="V26" i="7"/>
  <c r="V39" i="11"/>
  <c r="X26" i="7"/>
  <c r="X39" i="11"/>
  <c r="Z26" i="7"/>
  <c r="Z39" i="11"/>
  <c r="AB26" i="7"/>
  <c r="AB39" i="11"/>
  <c r="AD26" i="7"/>
  <c r="AD39" i="11"/>
  <c r="AF26" i="7"/>
  <c r="AF39" i="11"/>
  <c r="AH26" i="7"/>
  <c r="AH39" i="11"/>
  <c r="AJ26" i="7"/>
  <c r="AJ39" i="11"/>
  <c r="F27" i="7"/>
  <c r="F40" i="11"/>
  <c r="H27" i="7"/>
  <c r="H40" i="11"/>
  <c r="J27" i="7"/>
  <c r="J40" i="11"/>
  <c r="L27" i="7"/>
  <c r="L40" i="11"/>
  <c r="N27" i="7"/>
  <c r="N40" i="11"/>
  <c r="P27" i="7"/>
  <c r="P40" i="11"/>
  <c r="R27" i="7"/>
  <c r="R40" i="11"/>
  <c r="T27" i="7"/>
  <c r="T40" i="11"/>
  <c r="V27" i="7"/>
  <c r="V40" i="11"/>
  <c r="X27" i="7"/>
  <c r="X40" i="11"/>
  <c r="Z27" i="7"/>
  <c r="Z40" i="11"/>
  <c r="AB27" i="7"/>
  <c r="AB40" i="11"/>
  <c r="AF27" i="7"/>
  <c r="AF40" i="11" s="1"/>
  <c r="AH27" i="7"/>
  <c r="AH40" i="11"/>
  <c r="AJ27" i="7"/>
  <c r="AJ40" i="11" s="1"/>
  <c r="L23" i="7"/>
  <c r="L28" i="7" s="1"/>
  <c r="L36" i="11" s="1"/>
  <c r="N23" i="7"/>
  <c r="N28" i="7" s="1"/>
  <c r="N36" i="11" s="1"/>
  <c r="R23" i="7"/>
  <c r="R28" i="7"/>
  <c r="R36" i="11"/>
  <c r="V23" i="7"/>
  <c r="V28" i="7" s="1"/>
  <c r="V36" i="11" s="1"/>
  <c r="X23" i="7"/>
  <c r="X28" i="7"/>
  <c r="X36" i="11"/>
  <c r="AB23" i="7"/>
  <c r="AB28" i="7" s="1"/>
  <c r="AB36" i="11" s="1"/>
  <c r="AD23" i="7"/>
  <c r="AD28" i="7"/>
  <c r="AD36" i="11" s="1"/>
  <c r="AF28" i="7"/>
  <c r="AF36" i="11" s="1"/>
  <c r="AH23" i="7"/>
  <c r="AH28" i="7"/>
  <c r="AH36" i="11"/>
  <c r="AJ23" i="7"/>
  <c r="AJ28" i="7" s="1"/>
  <c r="AJ36" i="11" s="1"/>
  <c r="C3" i="6"/>
  <c r="E3" i="6"/>
  <c r="G3" i="6"/>
  <c r="I3" i="6"/>
  <c r="K3" i="6"/>
  <c r="M3" i="6"/>
  <c r="O3" i="6"/>
  <c r="Q3" i="6"/>
  <c r="S3" i="6"/>
  <c r="U3" i="6"/>
  <c r="W3" i="6"/>
  <c r="Y3" i="6"/>
  <c r="AA3" i="6"/>
  <c r="AC3" i="6"/>
  <c r="AE3" i="6"/>
  <c r="AG3" i="6"/>
  <c r="C5" i="6"/>
  <c r="E5" i="6"/>
  <c r="G5" i="6"/>
  <c r="I5" i="6"/>
  <c r="K5" i="6"/>
  <c r="M5" i="6"/>
  <c r="O5" i="6"/>
  <c r="Q5" i="6"/>
  <c r="S5" i="6"/>
  <c r="U5" i="6"/>
  <c r="W5" i="6"/>
  <c r="Y5" i="6"/>
  <c r="AA5" i="6"/>
  <c r="AC5" i="6"/>
  <c r="AE5" i="6"/>
  <c r="AG5" i="6"/>
  <c r="C7" i="6"/>
  <c r="E7" i="6"/>
  <c r="G7" i="6"/>
  <c r="I7" i="6"/>
  <c r="K7" i="6"/>
  <c r="M7" i="6"/>
  <c r="O7" i="6"/>
  <c r="Q7" i="6"/>
  <c r="S7" i="6"/>
  <c r="U7" i="6"/>
  <c r="W7" i="6"/>
  <c r="Y7" i="6"/>
  <c r="AA7" i="6"/>
  <c r="AC7" i="6"/>
  <c r="AE7" i="6"/>
  <c r="AG7" i="6"/>
  <c r="C10" i="6"/>
  <c r="E10" i="6"/>
  <c r="G10" i="6"/>
  <c r="I10" i="6"/>
  <c r="K10" i="6"/>
  <c r="M10" i="6"/>
  <c r="O10" i="6"/>
  <c r="Q10" i="6"/>
  <c r="S10" i="6"/>
  <c r="U10" i="6"/>
  <c r="W10" i="6"/>
  <c r="Y10" i="6"/>
  <c r="AA10" i="6"/>
  <c r="AC10" i="6"/>
  <c r="AE10" i="6"/>
  <c r="AG10" i="6"/>
  <c r="C14" i="6"/>
  <c r="E14" i="6"/>
  <c r="G14" i="6"/>
  <c r="I14" i="6"/>
  <c r="K14" i="6"/>
  <c r="M14" i="6"/>
  <c r="O14" i="6"/>
  <c r="Q14" i="6"/>
  <c r="S14" i="6"/>
  <c r="U14" i="6"/>
  <c r="W14" i="6"/>
  <c r="Y14" i="6"/>
  <c r="AA14" i="6"/>
  <c r="AC14" i="6"/>
  <c r="AE14" i="6"/>
  <c r="AG14" i="6"/>
  <c r="E22" i="6"/>
  <c r="E30" i="11"/>
  <c r="E21" i="6"/>
  <c r="E27" i="6"/>
  <c r="E29" i="11"/>
  <c r="G22" i="6"/>
  <c r="G30" i="11" s="1"/>
  <c r="G27" i="6"/>
  <c r="G29" i="11" s="1"/>
  <c r="I22" i="6"/>
  <c r="I30" i="11"/>
  <c r="I21" i="6"/>
  <c r="I27" i="6" s="1"/>
  <c r="I29" i="11" s="1"/>
  <c r="K22" i="6"/>
  <c r="K30" i="11"/>
  <c r="K21" i="6"/>
  <c r="K27" i="6" s="1"/>
  <c r="K29" i="11" s="1"/>
  <c r="M22" i="6"/>
  <c r="M30" i="11"/>
  <c r="M21" i="6"/>
  <c r="M27" i="6"/>
  <c r="M29" i="11"/>
  <c r="O22" i="6"/>
  <c r="O30" i="11" s="1"/>
  <c r="O27" i="6"/>
  <c r="O29" i="11" s="1"/>
  <c r="Q22" i="6"/>
  <c r="Q30" i="11"/>
  <c r="Q21" i="6"/>
  <c r="Q27" i="6" s="1"/>
  <c r="Q29" i="11" s="1"/>
  <c r="S21" i="6"/>
  <c r="S27" i="6" s="1"/>
  <c r="S29" i="11" s="1"/>
  <c r="U22" i="6"/>
  <c r="U30" i="11" s="1"/>
  <c r="U21" i="6"/>
  <c r="U27" i="6"/>
  <c r="U29" i="11"/>
  <c r="W22" i="6"/>
  <c r="W30" i="11" s="1"/>
  <c r="W27" i="6"/>
  <c r="W29" i="11"/>
  <c r="Y22" i="6"/>
  <c r="Y30" i="11"/>
  <c r="Y21" i="6"/>
  <c r="Y27" i="6"/>
  <c r="Y29" i="11" s="1"/>
  <c r="AA22" i="6"/>
  <c r="AA30" i="11"/>
  <c r="AA21" i="6"/>
  <c r="AA27" i="6" s="1"/>
  <c r="AA29" i="11" s="1"/>
  <c r="AC22" i="6"/>
  <c r="AC30" i="11"/>
  <c r="AC21" i="6"/>
  <c r="AC27" i="6"/>
  <c r="AC29" i="11"/>
  <c r="AE22" i="6"/>
  <c r="AE30" i="11" s="1"/>
  <c r="AE27" i="6"/>
  <c r="AE29" i="11" s="1"/>
  <c r="AG22" i="6"/>
  <c r="AG30" i="11"/>
  <c r="AG21" i="6"/>
  <c r="AG27" i="6" s="1"/>
  <c r="AG29" i="11" s="1"/>
  <c r="AI22" i="6"/>
  <c r="AI30" i="11"/>
  <c r="AI21" i="6"/>
  <c r="AI27" i="6" s="1"/>
  <c r="AI29" i="11" s="1"/>
  <c r="C23" i="6"/>
  <c r="C31" i="11"/>
  <c r="E23" i="6"/>
  <c r="E31" i="11"/>
  <c r="G23" i="6"/>
  <c r="G31" i="11"/>
  <c r="I23" i="6"/>
  <c r="I31" i="11"/>
  <c r="K23" i="6"/>
  <c r="K31" i="11"/>
  <c r="M23" i="6"/>
  <c r="M31" i="11"/>
  <c r="O23" i="6"/>
  <c r="O31" i="11"/>
  <c r="Q23" i="6"/>
  <c r="Q31" i="11"/>
  <c r="S23" i="6"/>
  <c r="S31" i="11"/>
  <c r="U23" i="6"/>
  <c r="U31" i="11"/>
  <c r="W23" i="6"/>
  <c r="W31" i="11"/>
  <c r="Y23" i="6"/>
  <c r="Y31" i="11"/>
  <c r="AA23" i="6"/>
  <c r="AA31" i="11"/>
  <c r="AC23" i="6"/>
  <c r="AC31" i="11"/>
  <c r="AE23" i="6"/>
  <c r="AE31" i="11"/>
  <c r="AI23" i="6"/>
  <c r="AI31" i="11" s="1"/>
  <c r="E24" i="6"/>
  <c r="E32" i="11"/>
  <c r="G24" i="6"/>
  <c r="G32" i="11" s="1"/>
  <c r="D22" i="6"/>
  <c r="D30" i="11"/>
  <c r="F21" i="6"/>
  <c r="F27" i="6" s="1"/>
  <c r="F29" i="11" s="1"/>
  <c r="L27" i="6"/>
  <c r="L29" i="11" s="1"/>
  <c r="L22" i="6"/>
  <c r="L30" i="11"/>
  <c r="N21" i="6"/>
  <c r="N27" i="6" s="1"/>
  <c r="N29" i="11" s="1"/>
  <c r="P22" i="6"/>
  <c r="P30" i="11"/>
  <c r="T22" i="6"/>
  <c r="T30" i="11" s="1"/>
  <c r="X22" i="6"/>
  <c r="X30" i="11" s="1"/>
  <c r="AB27" i="6"/>
  <c r="AB29" i="11"/>
  <c r="AB22" i="6"/>
  <c r="AB30" i="11" s="1"/>
  <c r="AD21" i="6"/>
  <c r="AD27" i="6"/>
  <c r="AD29" i="11" s="1"/>
  <c r="AJ27" i="6"/>
  <c r="AJ29" i="11"/>
  <c r="AJ22" i="6"/>
  <c r="AJ30" i="11"/>
  <c r="D23" i="6"/>
  <c r="D31" i="11"/>
  <c r="F23" i="6"/>
  <c r="F31" i="11"/>
  <c r="H23" i="6"/>
  <c r="H31" i="11"/>
  <c r="J23" i="6"/>
  <c r="J31" i="11"/>
  <c r="L23" i="6"/>
  <c r="L31" i="11"/>
  <c r="N23" i="6"/>
  <c r="N31" i="11"/>
  <c r="P23" i="6"/>
  <c r="P31" i="11"/>
  <c r="R23" i="6"/>
  <c r="R31" i="11"/>
  <c r="V23" i="6"/>
  <c r="V31" i="11"/>
  <c r="X23" i="6"/>
  <c r="X31" i="11"/>
  <c r="Z23" i="6"/>
  <c r="Z31" i="11"/>
  <c r="AB23" i="6"/>
  <c r="AB31" i="11"/>
  <c r="AD23" i="6"/>
  <c r="AD31" i="11"/>
  <c r="AF23" i="6"/>
  <c r="AF31" i="11"/>
  <c r="AH23" i="6"/>
  <c r="AH31" i="11"/>
  <c r="AJ23" i="6"/>
  <c r="AJ31" i="11"/>
  <c r="D24" i="6"/>
  <c r="D32" i="11"/>
  <c r="F24" i="6"/>
  <c r="F32" i="11"/>
  <c r="H24" i="6"/>
  <c r="H32" i="11"/>
  <c r="J24" i="6"/>
  <c r="J32" i="11"/>
  <c r="L24" i="6"/>
  <c r="L32" i="11"/>
  <c r="N24" i="6"/>
  <c r="N32" i="11"/>
  <c r="P24" i="6"/>
  <c r="P32" i="11"/>
  <c r="R24" i="6"/>
  <c r="R32" i="11"/>
  <c r="T24" i="6"/>
  <c r="T32" i="11"/>
  <c r="V24" i="6"/>
  <c r="V32" i="11"/>
  <c r="X24" i="6"/>
  <c r="X32" i="11"/>
  <c r="Z24" i="6"/>
  <c r="Z32" i="11"/>
  <c r="AB24" i="6"/>
  <c r="AB32" i="11"/>
  <c r="AD24" i="6"/>
  <c r="AD32" i="11"/>
  <c r="AF24" i="6"/>
  <c r="AF32" i="11"/>
  <c r="AH24" i="6"/>
  <c r="AH32" i="11"/>
  <c r="AJ24" i="6"/>
  <c r="AJ32" i="11"/>
  <c r="F25" i="6"/>
  <c r="F33" i="11"/>
  <c r="I24" i="6"/>
  <c r="I32" i="11"/>
  <c r="K24" i="6"/>
  <c r="K32" i="11"/>
  <c r="M24" i="6"/>
  <c r="M32" i="11"/>
  <c r="O24" i="6"/>
  <c r="O32" i="11"/>
  <c r="Q24" i="6"/>
  <c r="Q32" i="11"/>
  <c r="S24" i="6"/>
  <c r="S32" i="11"/>
  <c r="U24" i="6"/>
  <c r="U32" i="11"/>
  <c r="W24" i="6"/>
  <c r="W32" i="11"/>
  <c r="Y24" i="6"/>
  <c r="Y32" i="11"/>
  <c r="AA24" i="6"/>
  <c r="AA32" i="11"/>
  <c r="AC24" i="6"/>
  <c r="AC32" i="11"/>
  <c r="AE24" i="6"/>
  <c r="AE32" i="11"/>
  <c r="AG24" i="6"/>
  <c r="AG32" i="11"/>
  <c r="AI24" i="6"/>
  <c r="AI32" i="11"/>
  <c r="E25" i="6"/>
  <c r="E33" i="11"/>
  <c r="G25" i="6"/>
  <c r="G33" i="11"/>
  <c r="I25" i="6"/>
  <c r="I33" i="11"/>
  <c r="K25" i="6"/>
  <c r="K33" i="11"/>
  <c r="M25" i="6"/>
  <c r="M33" i="11"/>
  <c r="O25" i="6"/>
  <c r="O33" i="11"/>
  <c r="Q25" i="6"/>
  <c r="Q33" i="11"/>
  <c r="S25" i="6"/>
  <c r="S33" i="11"/>
  <c r="U25" i="6"/>
  <c r="U33" i="11"/>
  <c r="W25" i="6"/>
  <c r="W33" i="11"/>
  <c r="Y25" i="6"/>
  <c r="Y33" i="11"/>
  <c r="AA25" i="6"/>
  <c r="AA33" i="11"/>
  <c r="AC25" i="6"/>
  <c r="AC33" i="11"/>
  <c r="AE25" i="6"/>
  <c r="AE33" i="11"/>
  <c r="AG25" i="6"/>
  <c r="AG33" i="11"/>
  <c r="AI25" i="6"/>
  <c r="AI33" i="11"/>
  <c r="E26" i="6"/>
  <c r="E34" i="11"/>
  <c r="G26" i="6"/>
  <c r="G34" i="11"/>
  <c r="I26" i="6"/>
  <c r="I34" i="11"/>
  <c r="K26" i="6"/>
  <c r="K34" i="11"/>
  <c r="M26" i="6"/>
  <c r="M34" i="11"/>
  <c r="O26" i="6"/>
  <c r="O34" i="11"/>
  <c r="Q26" i="6"/>
  <c r="Q34" i="11"/>
  <c r="S26" i="6"/>
  <c r="S34" i="11"/>
  <c r="U26" i="6"/>
  <c r="U34" i="11"/>
  <c r="W26" i="6"/>
  <c r="W34" i="11"/>
  <c r="Y26" i="6"/>
  <c r="Y34" i="11"/>
  <c r="AA26" i="6"/>
  <c r="AA34" i="11"/>
  <c r="AC26" i="6"/>
  <c r="AC34" i="11"/>
  <c r="AE26" i="6"/>
  <c r="AE34" i="11"/>
  <c r="AG26" i="6"/>
  <c r="AG34" i="11"/>
  <c r="AI26" i="6"/>
  <c r="AI34" i="11"/>
  <c r="H25" i="6"/>
  <c r="H33" i="11"/>
  <c r="J25" i="6"/>
  <c r="J33" i="11"/>
  <c r="L25" i="6"/>
  <c r="L33" i="11"/>
  <c r="N25" i="6"/>
  <c r="N33" i="11"/>
  <c r="P25" i="6"/>
  <c r="P33" i="11"/>
  <c r="R25" i="6"/>
  <c r="R33" i="11"/>
  <c r="T25" i="6"/>
  <c r="T33" i="11"/>
  <c r="V25" i="6"/>
  <c r="V33" i="11"/>
  <c r="X25" i="6"/>
  <c r="X33" i="11"/>
  <c r="Z25" i="6"/>
  <c r="Z33" i="11"/>
  <c r="AB25" i="6"/>
  <c r="AB33" i="11"/>
  <c r="AD25" i="6"/>
  <c r="AD33" i="11"/>
  <c r="AF25" i="6"/>
  <c r="AF33" i="11"/>
  <c r="AH25" i="6"/>
  <c r="AH33" i="11"/>
  <c r="AJ25" i="6"/>
  <c r="AJ33" i="11"/>
  <c r="F26" i="6"/>
  <c r="F34" i="11"/>
  <c r="H26" i="6"/>
  <c r="H34" i="11"/>
  <c r="J26" i="6"/>
  <c r="J34" i="11"/>
  <c r="L26" i="6"/>
  <c r="L34" i="11"/>
  <c r="N26" i="6"/>
  <c r="N34" i="11"/>
  <c r="P26" i="6"/>
  <c r="P34" i="11"/>
  <c r="R26" i="6"/>
  <c r="R34" i="11"/>
  <c r="T26" i="6"/>
  <c r="T34" i="11"/>
  <c r="V26" i="6"/>
  <c r="V34" i="11"/>
  <c r="X26" i="6"/>
  <c r="X34" i="11"/>
  <c r="Z26" i="6"/>
  <c r="Z34" i="11"/>
  <c r="AB26" i="6"/>
  <c r="AB34" i="11"/>
  <c r="AD26" i="6"/>
  <c r="AD34" i="11"/>
  <c r="AF26" i="6"/>
  <c r="AF34" i="11"/>
  <c r="AH26" i="6"/>
  <c r="AH34" i="11"/>
  <c r="AJ26" i="6"/>
  <c r="AJ34" i="11"/>
  <c r="F46" i="5"/>
  <c r="F51" i="5"/>
  <c r="F18" i="11" s="1"/>
  <c r="V46" i="5"/>
  <c r="V51" i="5"/>
  <c r="V18" i="11"/>
  <c r="G47" i="5"/>
  <c r="G19" i="11" s="1"/>
  <c r="K47" i="5"/>
  <c r="K19" i="11"/>
  <c r="O47" i="5"/>
  <c r="O19" i="11" s="1"/>
  <c r="S47" i="5"/>
  <c r="S19" i="11"/>
  <c r="W47" i="5"/>
  <c r="W19" i="11" s="1"/>
  <c r="AA47" i="5"/>
  <c r="AA19" i="11"/>
  <c r="AE47" i="5"/>
  <c r="AE19" i="11" s="1"/>
  <c r="AI47" i="5"/>
  <c r="AI19" i="11"/>
  <c r="AF46" i="5"/>
  <c r="AF51" i="5"/>
  <c r="AF18" i="11" s="1"/>
  <c r="I47" i="5"/>
  <c r="I19" i="11"/>
  <c r="M47" i="5"/>
  <c r="M19" i="11" s="1"/>
  <c r="U47" i="5"/>
  <c r="U19" i="11"/>
  <c r="AC47" i="5"/>
  <c r="AC19" i="11"/>
  <c r="F55" i="5"/>
  <c r="J55" i="5"/>
  <c r="N55" i="5"/>
  <c r="N59" i="5"/>
  <c r="N24" i="11" s="1"/>
  <c r="R55" i="5"/>
  <c r="Z55" i="5"/>
  <c r="AD55" i="5"/>
  <c r="C56" i="5"/>
  <c r="K56" i="5"/>
  <c r="O56" i="5"/>
  <c r="S56" i="5"/>
  <c r="AE56" i="5"/>
  <c r="H55" i="5"/>
  <c r="H59" i="5" s="1"/>
  <c r="AJ55" i="5"/>
  <c r="M56" i="5"/>
  <c r="Q56" i="5"/>
  <c r="U56" i="5"/>
  <c r="AG56" i="5"/>
  <c r="H30" i="4"/>
  <c r="H36" i="4" s="1"/>
  <c r="H11" i="11" s="1"/>
  <c r="X30" i="4"/>
  <c r="X36" i="4" s="1"/>
  <c r="X11" i="11" s="1"/>
  <c r="E31" i="4"/>
  <c r="E12" i="11" s="1"/>
  <c r="G31" i="4"/>
  <c r="G12" i="11"/>
  <c r="I31" i="4"/>
  <c r="I12" i="11" s="1"/>
  <c r="K31" i="4"/>
  <c r="K12" i="11"/>
  <c r="O31" i="4"/>
  <c r="O12" i="11" s="1"/>
  <c r="Q31" i="4"/>
  <c r="Q12" i="11"/>
  <c r="S31" i="4"/>
  <c r="S12" i="11" s="1"/>
  <c r="Y31" i="4"/>
  <c r="Y12" i="11" s="1"/>
  <c r="AA31" i="4"/>
  <c r="AA12" i="11"/>
  <c r="AC31" i="4"/>
  <c r="AC12" i="11" s="1"/>
  <c r="AE31" i="4"/>
  <c r="AE12" i="11"/>
  <c r="AG31" i="4"/>
  <c r="AG12" i="11" s="1"/>
  <c r="S44" i="3"/>
  <c r="O67" i="19"/>
  <c r="A65" i="2"/>
  <c r="A73" i="2"/>
  <c r="A81" i="2"/>
  <c r="A89" i="2"/>
  <c r="A97" i="2"/>
  <c r="G29" i="19"/>
  <c r="G51" i="19"/>
  <c r="E24" i="24"/>
  <c r="I39" i="2"/>
  <c r="A80" i="24"/>
  <c r="G77" i="19"/>
  <c r="G71" i="19"/>
  <c r="E46" i="24"/>
  <c r="E20" i="19"/>
  <c r="B19" i="24"/>
  <c r="P1" i="9"/>
  <c r="N1" i="23"/>
  <c r="F17" i="9"/>
  <c r="F21" i="9" s="1"/>
  <c r="F46" i="11" s="1"/>
  <c r="V17" i="9"/>
  <c r="V21" i="9" s="1"/>
  <c r="V46" i="11" s="1"/>
  <c r="T17" i="9"/>
  <c r="T21" i="9"/>
  <c r="T46" i="11"/>
  <c r="T19" i="9"/>
  <c r="T48" i="11"/>
  <c r="AJ17" i="9"/>
  <c r="AJ21" i="9"/>
  <c r="AJ46" i="11" s="1"/>
  <c r="AJ19" i="9"/>
  <c r="AJ48" i="11"/>
  <c r="R20" i="9"/>
  <c r="R49" i="11" s="1"/>
  <c r="R17" i="9"/>
  <c r="R21" i="9"/>
  <c r="R46" i="11" s="1"/>
  <c r="AH20" i="9"/>
  <c r="AH49" i="11"/>
  <c r="AH17" i="9"/>
  <c r="AH21" i="9" s="1"/>
  <c r="AH46" i="11" s="1"/>
  <c r="AD30" i="4"/>
  <c r="AD36" i="4" s="1"/>
  <c r="AD11" i="11" s="1"/>
  <c r="L18" i="11"/>
  <c r="AD46" i="5"/>
  <c r="AD51" i="5" s="1"/>
  <c r="AD18" i="11" s="1"/>
  <c r="N46" i="5"/>
  <c r="N51" i="5"/>
  <c r="N18" i="11" s="1"/>
  <c r="AE17" i="9"/>
  <c r="AE21" i="9" s="1"/>
  <c r="AE46" i="11" s="1"/>
  <c r="W58" i="5"/>
  <c r="W26" i="11"/>
  <c r="W55" i="5"/>
  <c r="W59" i="5" s="1"/>
  <c r="W27" i="11" s="1"/>
  <c r="BO46" i="3"/>
  <c r="BO5" i="11" s="1"/>
  <c r="BK46" i="3"/>
  <c r="BK5" i="11" s="1"/>
  <c r="AY46" i="3"/>
  <c r="AY5" i="11"/>
  <c r="AY44" i="3"/>
  <c r="AU46" i="3"/>
  <c r="AU5" i="11"/>
  <c r="BI45" i="3"/>
  <c r="BI4" i="11" s="1"/>
  <c r="BI44" i="3"/>
  <c r="BI51" i="3" s="1"/>
  <c r="BI3" i="11" s="1"/>
  <c r="AW44" i="3"/>
  <c r="AW51" i="3" s="1"/>
  <c r="AW3" i="11" s="1"/>
  <c r="AW45" i="3"/>
  <c r="AW4" i="11" s="1"/>
  <c r="AS45" i="3"/>
  <c r="AS4" i="11" s="1"/>
  <c r="AO45" i="3"/>
  <c r="AO4" i="11" s="1"/>
  <c r="CD44" i="3"/>
  <c r="CD50" i="3"/>
  <c r="CD9" i="11"/>
  <c r="L17" i="9"/>
  <c r="L21" i="9"/>
  <c r="L46" i="11" s="1"/>
  <c r="L19" i="9"/>
  <c r="L48" i="11"/>
  <c r="AB19" i="9"/>
  <c r="AB48" i="11"/>
  <c r="J20" i="9"/>
  <c r="J49" i="11"/>
  <c r="J17" i="9"/>
  <c r="J21" i="9"/>
  <c r="J46" i="11" s="1"/>
  <c r="Z20" i="9"/>
  <c r="Z49" i="11"/>
  <c r="Z17" i="9"/>
  <c r="Z21" i="9" s="1"/>
  <c r="Z46" i="11" s="1"/>
  <c r="CG50" i="3"/>
  <c r="CG9" i="11" s="1"/>
  <c r="CG44" i="3"/>
  <c r="R30" i="4"/>
  <c r="R36" i="4" s="1"/>
  <c r="R11" i="11" s="1"/>
  <c r="U55" i="5"/>
  <c r="U59" i="5" s="1"/>
  <c r="O58" i="5"/>
  <c r="O26" i="11"/>
  <c r="O55" i="5"/>
  <c r="O59" i="5" s="1"/>
  <c r="AE58" i="5"/>
  <c r="AE26" i="11"/>
  <c r="AE55" i="5"/>
  <c r="AE59" i="5" s="1"/>
  <c r="H17" i="9"/>
  <c r="H21" i="9"/>
  <c r="H46" i="11"/>
  <c r="X17" i="9"/>
  <c r="X21" i="9" s="1"/>
  <c r="X46" i="11" s="1"/>
  <c r="BX45" i="3"/>
  <c r="BX4" i="11" s="1"/>
  <c r="BH45" i="3"/>
  <c r="BH4" i="11" s="1"/>
  <c r="AR45" i="3"/>
  <c r="AR4" i="11"/>
  <c r="CC44" i="3"/>
  <c r="CF44" i="3"/>
  <c r="CF51" i="3" s="1"/>
  <c r="CF3" i="11" s="1"/>
  <c r="CE33" i="4"/>
  <c r="CE14" i="11"/>
  <c r="CE30" i="4"/>
  <c r="CE36" i="4" s="1"/>
  <c r="CE11" i="11" s="1"/>
  <c r="CA33" i="4"/>
  <c r="CA14" i="11"/>
  <c r="CA30" i="4"/>
  <c r="CA36" i="4" s="1"/>
  <c r="CA11" i="11" s="1"/>
  <c r="BW33" i="4"/>
  <c r="BW14" i="11" s="1"/>
  <c r="BW30" i="4"/>
  <c r="BW36" i="4"/>
  <c r="BW11" i="11"/>
  <c r="BS33" i="4"/>
  <c r="BS14" i="11" s="1"/>
  <c r="BS30" i="4"/>
  <c r="BS36" i="4"/>
  <c r="BS11" i="11" s="1"/>
  <c r="BO33" i="4"/>
  <c r="BO14" i="11"/>
  <c r="BO30" i="4"/>
  <c r="BO36" i="4" s="1"/>
  <c r="BO11" i="11" s="1"/>
  <c r="BK33" i="4"/>
  <c r="BK14" i="11"/>
  <c r="BK30" i="4"/>
  <c r="BK36" i="4" s="1"/>
  <c r="BK11" i="11" s="1"/>
  <c r="BG30" i="4"/>
  <c r="BG36" i="4" s="1"/>
  <c r="BG11" i="11" s="1"/>
  <c r="BG33" i="4"/>
  <c r="BG14" i="11"/>
  <c r="BC30" i="4"/>
  <c r="BC36" i="4" s="1"/>
  <c r="BC11" i="11" s="1"/>
  <c r="BC33" i="4"/>
  <c r="BC14" i="11"/>
  <c r="AY33" i="4"/>
  <c r="AY14" i="11" s="1"/>
  <c r="AU33" i="4"/>
  <c r="AU14" i="11"/>
  <c r="AQ33" i="4"/>
  <c r="AQ14" i="11"/>
  <c r="AM30" i="4"/>
  <c r="AM36" i="4" s="1"/>
  <c r="AM11" i="11" s="1"/>
  <c r="AM33" i="4"/>
  <c r="AM14" i="11"/>
  <c r="CF30" i="4"/>
  <c r="CF36" i="4"/>
  <c r="CF11" i="11"/>
  <c r="CF32" i="4"/>
  <c r="CF13" i="11" s="1"/>
  <c r="CB30" i="4"/>
  <c r="CB36" i="4"/>
  <c r="CB11" i="11"/>
  <c r="CB32" i="4"/>
  <c r="CB13" i="11"/>
  <c r="BX32" i="4"/>
  <c r="BX13" i="11"/>
  <c r="BT30" i="4"/>
  <c r="BT36" i="4" s="1"/>
  <c r="BT11" i="11" s="1"/>
  <c r="BT32" i="4"/>
  <c r="BT13" i="11"/>
  <c r="BP30" i="4"/>
  <c r="BP36" i="4"/>
  <c r="BP11" i="11"/>
  <c r="BP32" i="4"/>
  <c r="BP13" i="11" s="1"/>
  <c r="BL32" i="4"/>
  <c r="BL13" i="11"/>
  <c r="BI30" i="4"/>
  <c r="BI36" i="4" s="1"/>
  <c r="BI11" i="11" s="1"/>
  <c r="BF31" i="4"/>
  <c r="BF12" i="11"/>
  <c r="BF30" i="4"/>
  <c r="BF36" i="4" s="1"/>
  <c r="BF11" i="11" s="1"/>
  <c r="BB31" i="4"/>
  <c r="BB12" i="11"/>
  <c r="AX31" i="4"/>
  <c r="AX12" i="11" s="1"/>
  <c r="AX30" i="4"/>
  <c r="AX36" i="4"/>
  <c r="AX11" i="11"/>
  <c r="AT31" i="4"/>
  <c r="AT12" i="11"/>
  <c r="AT30" i="4"/>
  <c r="AT36" i="4"/>
  <c r="AT11" i="11" s="1"/>
  <c r="AP31" i="4"/>
  <c r="AP12" i="11"/>
  <c r="AL31" i="4"/>
  <c r="AL12" i="11" s="1"/>
  <c r="AL30" i="4"/>
  <c r="AL36" i="4"/>
  <c r="AL11" i="11"/>
  <c r="BV44" i="3"/>
  <c r="BB44" i="3"/>
  <c r="AT44" i="3"/>
  <c r="AL44" i="3"/>
  <c r="BC21" i="6"/>
  <c r="BC27" i="6" s="1"/>
  <c r="BC29" i="11" s="1"/>
  <c r="BC26" i="6"/>
  <c r="BC34" i="11"/>
  <c r="CE21" i="6"/>
  <c r="CE27" i="6" s="1"/>
  <c r="CE29" i="11" s="1"/>
  <c r="CE22" i="6"/>
  <c r="CE30" i="11" s="1"/>
  <c r="BW21" i="6"/>
  <c r="BW27" i="6" s="1"/>
  <c r="BW29" i="11" s="1"/>
  <c r="BW22" i="6"/>
  <c r="BW30" i="11" s="1"/>
  <c r="BO21" i="6"/>
  <c r="BO27" i="6"/>
  <c r="BO29" i="11"/>
  <c r="BO22" i="6"/>
  <c r="BO30" i="11" s="1"/>
  <c r="BG21" i="6"/>
  <c r="BG27" i="6"/>
  <c r="BG29" i="11" s="1"/>
  <c r="BG22" i="6"/>
  <c r="BG30" i="11"/>
  <c r="AY21" i="6"/>
  <c r="AY27" i="6" s="1"/>
  <c r="AY29" i="11" s="1"/>
  <c r="AY22" i="6"/>
  <c r="AY30" i="11"/>
  <c r="AU21" i="6"/>
  <c r="AU27" i="6" s="1"/>
  <c r="AU29" i="11" s="1"/>
  <c r="AQ22" i="6"/>
  <c r="AQ30" i="11"/>
  <c r="CD32" i="4"/>
  <c r="CD13" i="11" s="1"/>
  <c r="BZ32" i="4"/>
  <c r="BZ13" i="11"/>
  <c r="BV32" i="4"/>
  <c r="BV13" i="11" s="1"/>
  <c r="BR32" i="4"/>
  <c r="BR13" i="11"/>
  <c r="BN32" i="4"/>
  <c r="BN13" i="11" s="1"/>
  <c r="BJ32" i="4"/>
  <c r="BJ13" i="11"/>
  <c r="BE31" i="4"/>
  <c r="BE12" i="11" s="1"/>
  <c r="BA31" i="4"/>
  <c r="BA12" i="11"/>
  <c r="AS31" i="4"/>
  <c r="AS12" i="11" s="1"/>
  <c r="AO31" i="4"/>
  <c r="AO12" i="11"/>
  <c r="AK31" i="4"/>
  <c r="AK12" i="11" s="1"/>
  <c r="BX55" i="5"/>
  <c r="BT55" i="5"/>
  <c r="BT59" i="5" s="1"/>
  <c r="BT24" i="11" s="1"/>
  <c r="BP55" i="5"/>
  <c r="BL55" i="5"/>
  <c r="BH55" i="5"/>
  <c r="BH59" i="5" s="1"/>
  <c r="BD55" i="5"/>
  <c r="BD59" i="5"/>
  <c r="AZ55" i="5"/>
  <c r="AZ59" i="5" s="1"/>
  <c r="AV55" i="5"/>
  <c r="AV59" i="5" s="1"/>
  <c r="AR55" i="5"/>
  <c r="AN55" i="5"/>
  <c r="BZ46" i="5"/>
  <c r="BZ51" i="5"/>
  <c r="BZ18" i="11"/>
  <c r="BL46" i="5"/>
  <c r="BL51" i="5" s="1"/>
  <c r="BL18" i="11" s="1"/>
  <c r="BE46" i="5"/>
  <c r="BE51" i="5"/>
  <c r="BE18" i="11" s="1"/>
  <c r="AW46" i="5"/>
  <c r="AW51" i="5"/>
  <c r="AW18" i="11"/>
  <c r="AP46" i="5"/>
  <c r="AP51" i="5"/>
  <c r="AP18" i="11"/>
  <c r="CE46" i="5"/>
  <c r="CE51" i="5" s="1"/>
  <c r="CE18" i="11" s="1"/>
  <c r="CE48" i="5"/>
  <c r="CE20" i="11" s="1"/>
  <c r="CA48" i="5"/>
  <c r="CA20" i="11" s="1"/>
  <c r="BW46" i="5"/>
  <c r="BW51" i="5"/>
  <c r="BW18" i="11" s="1"/>
  <c r="BW48" i="5"/>
  <c r="BW20" i="11"/>
  <c r="BS46" i="5"/>
  <c r="BS51" i="5" s="1"/>
  <c r="BS18" i="11" s="1"/>
  <c r="BS48" i="5"/>
  <c r="BS20" i="11"/>
  <c r="BO46" i="5"/>
  <c r="BO51" i="5" s="1"/>
  <c r="BO18" i="11" s="1"/>
  <c r="BO48" i="5"/>
  <c r="BO20" i="11"/>
  <c r="BK46" i="5"/>
  <c r="BK51" i="5"/>
  <c r="BK18" i="11"/>
  <c r="BK48" i="5"/>
  <c r="BK20" i="11" s="1"/>
  <c r="BG46" i="5"/>
  <c r="BG51" i="5"/>
  <c r="BG18" i="11" s="1"/>
  <c r="BG48" i="5"/>
  <c r="BG20" i="11"/>
  <c r="BC46" i="5"/>
  <c r="BC51" i="5" s="1"/>
  <c r="BC18" i="11" s="1"/>
  <c r="BC48" i="5"/>
  <c r="BC20" i="11"/>
  <c r="AY46" i="5"/>
  <c r="AY51" i="5" s="1"/>
  <c r="AY18" i="11" s="1"/>
  <c r="AY48" i="5"/>
  <c r="AY20" i="11"/>
  <c r="AU46" i="5"/>
  <c r="AU51" i="5"/>
  <c r="AU18" i="11"/>
  <c r="AU48" i="5"/>
  <c r="AU20" i="11" s="1"/>
  <c r="AQ46" i="5"/>
  <c r="AQ51" i="5"/>
  <c r="AQ18" i="11" s="1"/>
  <c r="AQ48" i="5"/>
  <c r="AQ20" i="11"/>
  <c r="AM46" i="5"/>
  <c r="AM51" i="5" s="1"/>
  <c r="AM18" i="11" s="1"/>
  <c r="AM48" i="5"/>
  <c r="AM20" i="11"/>
  <c r="BT47" i="5"/>
  <c r="BT19" i="11" s="1"/>
  <c r="BT46" i="5"/>
  <c r="BT51" i="5"/>
  <c r="BT18" i="11"/>
  <c r="BD47" i="5"/>
  <c r="BD19" i="11"/>
  <c r="BD46" i="5"/>
  <c r="BD51" i="5"/>
  <c r="BD18" i="11" s="1"/>
  <c r="AN47" i="5"/>
  <c r="AN19" i="11"/>
  <c r="AN46" i="5"/>
  <c r="AN51" i="5" s="1"/>
  <c r="AN18" i="11" s="1"/>
  <c r="BM21" i="6"/>
  <c r="BM27" i="6" s="1"/>
  <c r="BM29" i="11" s="1"/>
  <c r="AN21" i="6"/>
  <c r="AN27" i="6"/>
  <c r="AN29" i="11"/>
  <c r="CF24" i="6"/>
  <c r="CF32" i="11"/>
  <c r="CB24" i="6"/>
  <c r="CB32" i="11"/>
  <c r="CB21" i="6"/>
  <c r="CB27" i="6" s="1"/>
  <c r="CB29" i="11" s="1"/>
  <c r="BH24" i="6"/>
  <c r="BH32" i="11" s="1"/>
  <c r="BH21" i="6"/>
  <c r="BH27" i="6"/>
  <c r="BH29" i="11"/>
  <c r="BD24" i="6"/>
  <c r="BD32" i="11" s="1"/>
  <c r="BD21" i="6"/>
  <c r="BD27" i="6"/>
  <c r="BD29" i="11"/>
  <c r="AZ24" i="6"/>
  <c r="AZ32" i="11"/>
  <c r="AZ21" i="6"/>
  <c r="AZ27" i="6"/>
  <c r="AZ29" i="11" s="1"/>
  <c r="AV24" i="6"/>
  <c r="AV32" i="11"/>
  <c r="AV21" i="6"/>
  <c r="AV27" i="6" s="1"/>
  <c r="AV29" i="11" s="1"/>
  <c r="AT46" i="5"/>
  <c r="AT51" i="5" s="1"/>
  <c r="AT18" i="11" s="1"/>
  <c r="AL46" i="5"/>
  <c r="AL51" i="5"/>
  <c r="AL18" i="11"/>
  <c r="BN19" i="11"/>
  <c r="BN46" i="5"/>
  <c r="BN51" i="5" s="1"/>
  <c r="BN18" i="11" s="1"/>
  <c r="AX47" i="5"/>
  <c r="AX19" i="11" s="1"/>
  <c r="AX18" i="11"/>
  <c r="BT21" i="6"/>
  <c r="BT27" i="6" s="1"/>
  <c r="BT29" i="11" s="1"/>
  <c r="CC21" i="6"/>
  <c r="CC27" i="6" s="1"/>
  <c r="CC29" i="11" s="1"/>
  <c r="BI21" i="6"/>
  <c r="BI27" i="6"/>
  <c r="BI29" i="11" s="1"/>
  <c r="AW21" i="6"/>
  <c r="AW27" i="6"/>
  <c r="AW29" i="11"/>
  <c r="BB21" i="6"/>
  <c r="BB27" i="6" s="1"/>
  <c r="BB29" i="11" s="1"/>
  <c r="BC27" i="7"/>
  <c r="BC40" i="11"/>
  <c r="BC23" i="7"/>
  <c r="BC28" i="7"/>
  <c r="BC36" i="11"/>
  <c r="AN12" i="8"/>
  <c r="AN15" i="8" s="1"/>
  <c r="AN42" i="11" s="1"/>
  <c r="AN13" i="8"/>
  <c r="AN43" i="11" s="1"/>
  <c r="BQ21" i="6"/>
  <c r="BQ27" i="6"/>
  <c r="BQ29" i="11"/>
  <c r="BE21" i="6"/>
  <c r="BE27" i="6" s="1"/>
  <c r="BE29" i="11" s="1"/>
  <c r="BZ21" i="6"/>
  <c r="BZ27" i="6"/>
  <c r="BZ29" i="11" s="1"/>
  <c r="AT21" i="6"/>
  <c r="AT27" i="6"/>
  <c r="AT29" i="11"/>
  <c r="CD21" i="6"/>
  <c r="CD27" i="6" s="1"/>
  <c r="CD29" i="11" s="1"/>
  <c r="CD22" i="6"/>
  <c r="CD30" i="11"/>
  <c r="BV21" i="6"/>
  <c r="BV27" i="6"/>
  <c r="BV29" i="11"/>
  <c r="BV22" i="6"/>
  <c r="BV30" i="11" s="1"/>
  <c r="BN21" i="6"/>
  <c r="BN27" i="6"/>
  <c r="BN29" i="11"/>
  <c r="BN22" i="6"/>
  <c r="BN30" i="11"/>
  <c r="BF21" i="6"/>
  <c r="BF27" i="6"/>
  <c r="BF29" i="11" s="1"/>
  <c r="BF22" i="6"/>
  <c r="BF30" i="11"/>
  <c r="AX21" i="6"/>
  <c r="AX27" i="6" s="1"/>
  <c r="AX29" i="11" s="1"/>
  <c r="AX22" i="6"/>
  <c r="AX30" i="11"/>
  <c r="AP21" i="6"/>
  <c r="AP27" i="6"/>
  <c r="AP29" i="11"/>
  <c r="AP22" i="6"/>
  <c r="AP30" i="11" s="1"/>
  <c r="AT17" i="9"/>
  <c r="AT21" i="9"/>
  <c r="AT46" i="11"/>
  <c r="AT18" i="9"/>
  <c r="AT47" i="11"/>
  <c r="AK17" i="9"/>
  <c r="AK21" i="9"/>
  <c r="AK46" i="11" s="1"/>
  <c r="AK18" i="9"/>
  <c r="AK47" i="11"/>
  <c r="AS14" i="8"/>
  <c r="AS44" i="11" s="1"/>
  <c r="AS12" i="8"/>
  <c r="AS15" i="8"/>
  <c r="AS42" i="11" s="1"/>
  <c r="AK14" i="8"/>
  <c r="AK44" i="11"/>
  <c r="AK12" i="8"/>
  <c r="AK15" i="8" s="1"/>
  <c r="AK42" i="11" s="1"/>
  <c r="BZ12" i="8"/>
  <c r="BZ15" i="8"/>
  <c r="BZ42" i="11"/>
  <c r="BZ13" i="8"/>
  <c r="BZ43" i="11"/>
  <c r="BR13" i="8"/>
  <c r="BR43" i="11"/>
  <c r="BR12" i="8"/>
  <c r="BR15" i="8"/>
  <c r="BR42" i="11"/>
  <c r="BJ12" i="8"/>
  <c r="BJ15" i="8" s="1"/>
  <c r="BJ42" i="11" s="1"/>
  <c r="BJ13" i="8"/>
  <c r="BJ43" i="11" s="1"/>
  <c r="BB13" i="8"/>
  <c r="BB43" i="11"/>
  <c r="BB12" i="8"/>
  <c r="BB15" i="8" s="1"/>
  <c r="BB42" i="11" s="1"/>
  <c r="AT12" i="8"/>
  <c r="AT15" i="8"/>
  <c r="AT42" i="11" s="1"/>
  <c r="AT13" i="8"/>
  <c r="AT43" i="11"/>
  <c r="AM17" i="9"/>
  <c r="AM21" i="9" s="1"/>
  <c r="AM46" i="11" s="1"/>
  <c r="AM18" i="9"/>
  <c r="AM47" i="11"/>
  <c r="BS23" i="7"/>
  <c r="BS28" i="7" s="1"/>
  <c r="BS36" i="11" s="1"/>
  <c r="AX23" i="7"/>
  <c r="AX28" i="7" s="1"/>
  <c r="AX36" i="11" s="1"/>
  <c r="AK23" i="7"/>
  <c r="AK28" i="7"/>
  <c r="AK36" i="11"/>
  <c r="BZ23" i="7"/>
  <c r="BZ28" i="7" s="1"/>
  <c r="BZ36" i="11" s="1"/>
  <c r="BR23" i="7"/>
  <c r="BR28" i="7" s="1"/>
  <c r="BR36" i="11" s="1"/>
  <c r="BJ23" i="7"/>
  <c r="BJ28" i="7"/>
  <c r="BJ36" i="11" s="1"/>
  <c r="BB24" i="7"/>
  <c r="BB37" i="11"/>
  <c r="BB23" i="7"/>
  <c r="BB28" i="7" s="1"/>
  <c r="BB36" i="11" s="1"/>
  <c r="AT23" i="7"/>
  <c r="AT28" i="7"/>
  <c r="AT36" i="11"/>
  <c r="AT24" i="7"/>
  <c r="AT37" i="11"/>
  <c r="CG12" i="8"/>
  <c r="CG15" i="8"/>
  <c r="CG42" i="11" s="1"/>
  <c r="CD18" i="9"/>
  <c r="CD47" i="11"/>
  <c r="CD17" i="9"/>
  <c r="CD21" i="9" s="1"/>
  <c r="CD46" i="11" s="1"/>
  <c r="BV17" i="9"/>
  <c r="BV21" i="9" s="1"/>
  <c r="BV46" i="11" s="1"/>
  <c r="BV18" i="9"/>
  <c r="BV47" i="11"/>
  <c r="AX18" i="9"/>
  <c r="AX47" i="11" s="1"/>
  <c r="AX17" i="9"/>
  <c r="AX21" i="9"/>
  <c r="AX46" i="11"/>
  <c r="CE23" i="7"/>
  <c r="CE28" i="7"/>
  <c r="CE36" i="11"/>
  <c r="CE25" i="7"/>
  <c r="CE38" i="11" s="1"/>
  <c r="BW23" i="7"/>
  <c r="BW28" i="7"/>
  <c r="BW36" i="11" s="1"/>
  <c r="BW25" i="7"/>
  <c r="BW38" i="11"/>
  <c r="BO23" i="7"/>
  <c r="BO28" i="7" s="1"/>
  <c r="BO36" i="11" s="1"/>
  <c r="BO25" i="7"/>
  <c r="BO38" i="11"/>
  <c r="BG23" i="7"/>
  <c r="BG28" i="7" s="1"/>
  <c r="BG36" i="11" s="1"/>
  <c r="BG25" i="7"/>
  <c r="BG38" i="11"/>
  <c r="AY23" i="7"/>
  <c r="AY28" i="7"/>
  <c r="AY36" i="11"/>
  <c r="AY25" i="7"/>
  <c r="AY38" i="11" s="1"/>
  <c r="AQ23" i="7"/>
  <c r="AQ28" i="7"/>
  <c r="AQ36" i="11" s="1"/>
  <c r="AQ25" i="7"/>
  <c r="AQ38" i="11"/>
  <c r="BV13" i="8"/>
  <c r="BV43" i="11" s="1"/>
  <c r="BN13" i="8"/>
  <c r="BN43" i="11"/>
  <c r="CB17" i="9"/>
  <c r="CB21" i="9" s="1"/>
  <c r="CB46" i="11" s="1"/>
  <c r="CB18" i="9"/>
  <c r="CB47" i="11"/>
  <c r="BT17" i="9"/>
  <c r="BT21" i="9" s="1"/>
  <c r="BT46" i="11" s="1"/>
  <c r="BT18" i="9"/>
  <c r="BT47" i="11"/>
  <c r="A55" i="24"/>
  <c r="A32" i="19"/>
  <c r="F32" i="19" s="1"/>
  <c r="CC12" i="8"/>
  <c r="CC15" i="8"/>
  <c r="CC42" i="11"/>
  <c r="BY12" i="8"/>
  <c r="BY15" i="8"/>
  <c r="BY42" i="11"/>
  <c r="BY13" i="8"/>
  <c r="BY43" i="11" s="1"/>
  <c r="BU12" i="8"/>
  <c r="BU15" i="8"/>
  <c r="BU42" i="11" s="1"/>
  <c r="BQ12" i="8"/>
  <c r="BQ15" i="8"/>
  <c r="BQ42" i="11"/>
  <c r="BM12" i="8"/>
  <c r="BM15" i="8" s="1"/>
  <c r="BM42" i="11" s="1"/>
  <c r="BI12" i="8"/>
  <c r="BI15" i="8"/>
  <c r="BI42" i="11" s="1"/>
  <c r="BI13" i="8"/>
  <c r="BI43" i="11"/>
  <c r="BE12" i="8"/>
  <c r="BE15" i="8" s="1"/>
  <c r="BE42" i="11" s="1"/>
  <c r="BA12" i="8"/>
  <c r="BA15" i="8" s="1"/>
  <c r="BA42" i="11" s="1"/>
  <c r="AW12" i="8"/>
  <c r="AW15" i="8"/>
  <c r="AW42" i="11"/>
  <c r="BQ17" i="9"/>
  <c r="BQ21" i="9"/>
  <c r="BQ46" i="11"/>
  <c r="BQ18" i="9"/>
  <c r="BQ47" i="11" s="1"/>
  <c r="CG23" i="7"/>
  <c r="CG28" i="7"/>
  <c r="CG36" i="11"/>
  <c r="CC23" i="7"/>
  <c r="CC28" i="7" s="1"/>
  <c r="CC36" i="11" s="1"/>
  <c r="BY23" i="7"/>
  <c r="BY28" i="7" s="1"/>
  <c r="BY36" i="11" s="1"/>
  <c r="BQ23" i="7"/>
  <c r="BQ28" i="7"/>
  <c r="BQ36" i="11"/>
  <c r="BI23" i="7"/>
  <c r="BI28" i="7" s="1"/>
  <c r="BI36" i="11" s="1"/>
  <c r="BE23" i="7"/>
  <c r="BE28" i="7"/>
  <c r="BE36" i="11" s="1"/>
  <c r="BA23" i="7"/>
  <c r="BA28" i="7"/>
  <c r="BA36" i="11"/>
  <c r="AW23" i="7"/>
  <c r="AW28" i="7"/>
  <c r="AW36" i="11"/>
  <c r="AS23" i="7"/>
  <c r="AS28" i="7" s="1"/>
  <c r="AS36" i="11" s="1"/>
  <c r="AO23" i="7"/>
  <c r="AO28" i="7" s="1"/>
  <c r="AO36" i="11" s="1"/>
  <c r="CC13" i="8"/>
  <c r="CC43" i="11"/>
  <c r="BQ13" i="8"/>
  <c r="BQ43" i="11" s="1"/>
  <c r="AO12" i="8"/>
  <c r="AO15" i="8"/>
  <c r="AO42" i="11"/>
  <c r="BJ18" i="9"/>
  <c r="BJ47" i="11"/>
  <c r="BL17" i="9"/>
  <c r="BL21" i="9"/>
  <c r="BL46" i="11" s="1"/>
  <c r="BL18" i="9"/>
  <c r="BL47" i="11"/>
  <c r="AV17" i="9"/>
  <c r="AV21" i="9" s="1"/>
  <c r="AV46" i="11" s="1"/>
  <c r="AV18" i="9"/>
  <c r="AV47" i="11"/>
  <c r="G40" i="19"/>
  <c r="BS17" i="9"/>
  <c r="BS21" i="9"/>
  <c r="BS46" i="11"/>
  <c r="BN17" i="9"/>
  <c r="BN21" i="9"/>
  <c r="BN46" i="11"/>
  <c r="AY17" i="9"/>
  <c r="AY21" i="9" s="1"/>
  <c r="AY46" i="11" s="1"/>
  <c r="G74" i="19"/>
  <c r="AQ1" i="19"/>
  <c r="CE19" i="9"/>
  <c r="CE48" i="11" s="1"/>
  <c r="BW19" i="9"/>
  <c r="BW48" i="11"/>
  <c r="AQ19" i="9"/>
  <c r="AQ48" i="11" s="1"/>
  <c r="BB17" i="9"/>
  <c r="BB21" i="9"/>
  <c r="BB46" i="11"/>
  <c r="BU17" i="9"/>
  <c r="BU21" i="9"/>
  <c r="BU46" i="11"/>
  <c r="AN17" i="9"/>
  <c r="AN21" i="9" s="1"/>
  <c r="AN46" i="11" s="1"/>
  <c r="AN18" i="9"/>
  <c r="AN47" i="11" s="1"/>
  <c r="CC17" i="9"/>
  <c r="CC21" i="9"/>
  <c r="CC46" i="11"/>
  <c r="BD17" i="9"/>
  <c r="BD21" i="9" s="1"/>
  <c r="BD46" i="11" s="1"/>
  <c r="AW17" i="9"/>
  <c r="AW21" i="9"/>
  <c r="AW46" i="11" s="1"/>
  <c r="G66" i="19"/>
  <c r="E61" i="24"/>
  <c r="A45" i="24"/>
  <c r="P1" i="7"/>
  <c r="K38" i="2"/>
  <c r="A23" i="2"/>
  <c r="A17" i="19"/>
  <c r="F17" i="19" s="1"/>
  <c r="B12" i="19"/>
  <c r="J1" i="5"/>
  <c r="H28" i="2"/>
  <c r="R1" i="9"/>
  <c r="H37" i="2"/>
  <c r="H15" i="14" s="1"/>
  <c r="A16" i="19"/>
  <c r="F16" i="19" s="1"/>
  <c r="K42" i="2"/>
  <c r="O1" i="4"/>
  <c r="A37" i="2"/>
  <c r="B17" i="19"/>
  <c r="E21" i="19"/>
  <c r="I1" i="11"/>
  <c r="I1" i="4"/>
  <c r="A9" i="19"/>
  <c r="F9" i="19" s="1"/>
  <c r="C31" i="4"/>
  <c r="C12" i="11" s="1"/>
  <c r="C21" i="6"/>
  <c r="C27" i="6" s="1"/>
  <c r="C29" i="11"/>
  <c r="C22" i="6"/>
  <c r="C30" i="11" s="1"/>
  <c r="D21" i="6"/>
  <c r="D27" i="6"/>
  <c r="D29" i="11"/>
  <c r="D24" i="7"/>
  <c r="D37" i="11" s="1"/>
  <c r="D13" i="8"/>
  <c r="D43" i="11"/>
  <c r="K41" i="19"/>
  <c r="BD27" i="11"/>
  <c r="BD24" i="11"/>
  <c r="G45" i="3"/>
  <c r="G4" i="11" s="1"/>
  <c r="W4" i="11"/>
  <c r="W44" i="3"/>
  <c r="W51" i="3" s="1"/>
  <c r="W3" i="11" s="1"/>
  <c r="Y46" i="3"/>
  <c r="Y5" i="11" s="1"/>
  <c r="AG48" i="3"/>
  <c r="AG7" i="11" s="1"/>
  <c r="AB57" i="5"/>
  <c r="AB25" i="11"/>
  <c r="AB55" i="5"/>
  <c r="AB59" i="5"/>
  <c r="AB24" i="11" s="1"/>
  <c r="T14" i="8"/>
  <c r="T44" i="11"/>
  <c r="T12" i="8"/>
  <c r="T15" i="8"/>
  <c r="T42" i="11" s="1"/>
  <c r="I58" i="2"/>
  <c r="C38" i="24"/>
  <c r="Y55" i="5"/>
  <c r="Y59" i="5"/>
  <c r="Y24" i="11" s="1"/>
  <c r="AD44" i="3"/>
  <c r="AD51" i="3" s="1"/>
  <c r="AD3" i="11" s="1"/>
  <c r="T49" i="5"/>
  <c r="T21" i="11"/>
  <c r="T46" i="5"/>
  <c r="T51" i="5" s="1"/>
  <c r="T18" i="11" s="1"/>
  <c r="BF59" i="5"/>
  <c r="BF24" i="11" s="1"/>
  <c r="BQ59" i="5"/>
  <c r="BQ24" i="11" s="1"/>
  <c r="R59" i="5"/>
  <c r="R27" i="11" s="1"/>
  <c r="AD59" i="5"/>
  <c r="AD27" i="11" s="1"/>
  <c r="Y24" i="7"/>
  <c r="Y37" i="11" s="1"/>
  <c r="Y23" i="7"/>
  <c r="Y28" i="7"/>
  <c r="Y36" i="11" s="1"/>
  <c r="AG24" i="7"/>
  <c r="AG37" i="11"/>
  <c r="AG23" i="7"/>
  <c r="AG28" i="7" s="1"/>
  <c r="AG36" i="11" s="1"/>
  <c r="C25" i="7"/>
  <c r="C38" i="11"/>
  <c r="C23" i="7"/>
  <c r="C28" i="7" s="1"/>
  <c r="C36" i="11" s="1"/>
  <c r="S25" i="7"/>
  <c r="S38" i="11" s="1"/>
  <c r="S23" i="7"/>
  <c r="S28" i="7"/>
  <c r="S36" i="11"/>
  <c r="L14" i="8"/>
  <c r="L44" i="11" s="1"/>
  <c r="L12" i="8"/>
  <c r="L15" i="8"/>
  <c r="L42" i="11" s="1"/>
  <c r="BQ46" i="3"/>
  <c r="BQ5" i="11" s="1"/>
  <c r="BG55" i="5"/>
  <c r="BG59" i="5"/>
  <c r="BG27" i="11" s="1"/>
  <c r="BG56" i="5"/>
  <c r="AY55" i="5"/>
  <c r="AY59" i="5"/>
  <c r="AY27" i="11" s="1"/>
  <c r="AY56" i="5"/>
  <c r="BT12" i="8"/>
  <c r="BT15" i="8" s="1"/>
  <c r="BT42" i="11" s="1"/>
  <c r="BT14" i="8"/>
  <c r="BT44" i="11" s="1"/>
  <c r="C65" i="19"/>
  <c r="AG65" i="19" s="1"/>
  <c r="A52" i="24"/>
  <c r="AZ1" i="7"/>
  <c r="AE1" i="23"/>
  <c r="D32" i="19"/>
  <c r="BU23" i="7"/>
  <c r="BU28" i="7" s="1"/>
  <c r="BU36" i="11" s="1"/>
  <c r="AW31" i="4"/>
  <c r="AW12" i="11" s="1"/>
  <c r="G17" i="9"/>
  <c r="G21" i="9"/>
  <c r="G46" i="11"/>
  <c r="Q59" i="5"/>
  <c r="Q24" i="11" s="1"/>
  <c r="A63" i="2"/>
  <c r="AA44" i="3"/>
  <c r="K44" i="3"/>
  <c r="K51" i="3" s="1"/>
  <c r="K3" i="11" s="1"/>
  <c r="J44" i="3"/>
  <c r="J51" i="3" s="1"/>
  <c r="J3" i="11" s="1"/>
  <c r="AH22" i="6"/>
  <c r="AH30" i="11"/>
  <c r="R22" i="6"/>
  <c r="R30" i="11"/>
  <c r="J22" i="6"/>
  <c r="J30" i="11" s="1"/>
  <c r="AC23" i="7"/>
  <c r="AC28" i="7"/>
  <c r="AC36" i="11" s="1"/>
  <c r="M23" i="7"/>
  <c r="M28" i="7"/>
  <c r="M36" i="11"/>
  <c r="N13" i="8"/>
  <c r="N43" i="11" s="1"/>
  <c r="K17" i="9"/>
  <c r="K21" i="9"/>
  <c r="K46" i="11" s="1"/>
  <c r="Y1" i="7"/>
  <c r="F32" i="4"/>
  <c r="F13" i="11" s="1"/>
  <c r="P33" i="4"/>
  <c r="P14" i="11" s="1"/>
  <c r="T33" i="4"/>
  <c r="T14" i="11"/>
  <c r="T30" i="4"/>
  <c r="T36" i="4" s="1"/>
  <c r="T11" i="11" s="1"/>
  <c r="AG46" i="5"/>
  <c r="AG51" i="5"/>
  <c r="AG18" i="11" s="1"/>
  <c r="X48" i="5"/>
  <c r="X20" i="11"/>
  <c r="X46" i="5"/>
  <c r="X51" i="5" s="1"/>
  <c r="X18" i="11" s="1"/>
  <c r="S20" i="9"/>
  <c r="S49" i="11"/>
  <c r="S17" i="9"/>
  <c r="S21" i="9" s="1"/>
  <c r="S46" i="11" s="1"/>
  <c r="AF20" i="9"/>
  <c r="AF49" i="11" s="1"/>
  <c r="AF17" i="9"/>
  <c r="AF21" i="9"/>
  <c r="AF46" i="11"/>
  <c r="BH44" i="3"/>
  <c r="BH51" i="3" s="1"/>
  <c r="BH3" i="11" s="1"/>
  <c r="BH34" i="4"/>
  <c r="BH15" i="11" s="1"/>
  <c r="BH30" i="4"/>
  <c r="BH36" i="4"/>
  <c r="BH11" i="11" s="1"/>
  <c r="BP25" i="6"/>
  <c r="BP33" i="11"/>
  <c r="BP21" i="6"/>
  <c r="BP27" i="6" s="1"/>
  <c r="BP29" i="11" s="1"/>
  <c r="I46" i="3"/>
  <c r="I5" i="11"/>
  <c r="I44" i="3"/>
  <c r="I51" i="3" s="1"/>
  <c r="I3" i="11" s="1"/>
  <c r="Q48" i="3"/>
  <c r="Q7" i="11"/>
  <c r="O49" i="3"/>
  <c r="O8" i="11" s="1"/>
  <c r="AB31" i="4"/>
  <c r="AB12" i="11" s="1"/>
  <c r="AG57" i="5"/>
  <c r="AG25" i="11"/>
  <c r="AG55" i="5"/>
  <c r="AG59" i="5" s="1"/>
  <c r="Z14" i="8"/>
  <c r="Z44" i="11"/>
  <c r="Z12" i="8"/>
  <c r="Z15" i="8" s="1"/>
  <c r="Z42" i="11" s="1"/>
  <c r="AN44" i="3"/>
  <c r="D32" i="24"/>
  <c r="C33" i="19"/>
  <c r="CD23" i="7"/>
  <c r="CD28" i="7"/>
  <c r="CD36" i="11" s="1"/>
  <c r="W17" i="9"/>
  <c r="W21" i="9"/>
  <c r="W46" i="11"/>
  <c r="M31" i="4"/>
  <c r="M12" i="11" s="1"/>
  <c r="L44" i="3"/>
  <c r="L51" i="3" s="1"/>
  <c r="L3" i="11" s="1"/>
  <c r="K12" i="8"/>
  <c r="K15" i="8"/>
  <c r="K42" i="11" s="1"/>
  <c r="J47" i="5"/>
  <c r="J19" i="11"/>
  <c r="AE49" i="5"/>
  <c r="AE21" i="11" s="1"/>
  <c r="AE46" i="5"/>
  <c r="AE51" i="5"/>
  <c r="AE18" i="11"/>
  <c r="I24" i="7"/>
  <c r="I37" i="11" s="1"/>
  <c r="I23" i="7"/>
  <c r="I28" i="7"/>
  <c r="I36" i="11" s="1"/>
  <c r="Q24" i="7"/>
  <c r="Q37" i="11"/>
  <c r="Q23" i="7"/>
  <c r="Q28" i="7" s="1"/>
  <c r="Q36" i="11" s="1"/>
  <c r="K25" i="7"/>
  <c r="K38" i="11"/>
  <c r="K23" i="7"/>
  <c r="K28" i="7" s="1"/>
  <c r="K36" i="11" s="1"/>
  <c r="AA25" i="7"/>
  <c r="AA38" i="11" s="1"/>
  <c r="AI25" i="7"/>
  <c r="AI38" i="11" s="1"/>
  <c r="AI23" i="7"/>
  <c r="AI28" i="7"/>
  <c r="AI36" i="11" s="1"/>
  <c r="G14" i="8"/>
  <c r="G44" i="11"/>
  <c r="G12" i="8"/>
  <c r="G15" i="8" s="1"/>
  <c r="G42" i="11" s="1"/>
  <c r="R14" i="8"/>
  <c r="R44" i="11"/>
  <c r="R12" i="8"/>
  <c r="R15" i="8" s="1"/>
  <c r="R42" i="11" s="1"/>
  <c r="AK49" i="3"/>
  <c r="AK8" i="11"/>
  <c r="AK44" i="3"/>
  <c r="AK51" i="3" s="1"/>
  <c r="AK3" i="11" s="1"/>
  <c r="BP48" i="3"/>
  <c r="BP7" i="11"/>
  <c r="BP44" i="3"/>
  <c r="BP51" i="3" s="1"/>
  <c r="BP3" i="11" s="1"/>
  <c r="AZ31" i="4"/>
  <c r="AZ12" i="11" s="1"/>
  <c r="AZ30" i="4"/>
  <c r="AZ36" i="4"/>
  <c r="AZ11" i="11"/>
  <c r="BK55" i="5"/>
  <c r="BK59" i="5"/>
  <c r="BK27" i="11" s="1"/>
  <c r="BK56" i="5"/>
  <c r="BC55" i="5"/>
  <c r="BC59" i="5" s="1"/>
  <c r="BC56" i="5"/>
  <c r="BX12" i="8"/>
  <c r="BX15" i="8" s="1"/>
  <c r="BX42" i="11" s="1"/>
  <c r="BX14" i="8"/>
  <c r="BX44" i="11"/>
  <c r="J88" i="2"/>
  <c r="D69" i="19"/>
  <c r="G44" i="19"/>
  <c r="AQ1" i="23"/>
  <c r="AH1" i="23"/>
  <c r="I54" i="2"/>
  <c r="G26" i="19"/>
  <c r="B25" i="24"/>
  <c r="C26" i="19"/>
  <c r="S26" i="19" s="1"/>
  <c r="D26" i="19"/>
  <c r="G21" i="19"/>
  <c r="J40" i="2"/>
  <c r="T1" i="5"/>
  <c r="T1" i="4"/>
  <c r="CG1" i="23"/>
  <c r="CG1" i="7"/>
  <c r="CG1" i="11"/>
  <c r="BN44" i="3"/>
  <c r="AH30" i="4"/>
  <c r="AH36" i="4" s="1"/>
  <c r="AH11" i="11" s="1"/>
  <c r="T44" i="3"/>
  <c r="T51" i="3" s="1"/>
  <c r="T3" i="11" s="1"/>
  <c r="AB46" i="5"/>
  <c r="AB51" i="5" s="1"/>
  <c r="AB18" i="11" s="1"/>
  <c r="G33" i="19"/>
  <c r="U44" i="3"/>
  <c r="U51" i="3" s="1"/>
  <c r="U3" i="11" s="1"/>
  <c r="V44" i="3"/>
  <c r="V51" i="3" s="1"/>
  <c r="V3" i="11" s="1"/>
  <c r="T55" i="5"/>
  <c r="T59" i="5" s="1"/>
  <c r="Z59" i="5"/>
  <c r="Z24" i="11" s="1"/>
  <c r="Y47" i="5"/>
  <c r="Y19" i="11" s="1"/>
  <c r="BP1" i="6"/>
  <c r="AF1" i="3"/>
  <c r="AH1" i="3"/>
  <c r="BP1" i="23"/>
  <c r="H40" i="2"/>
  <c r="N45" i="3"/>
  <c r="N4" i="11" s="1"/>
  <c r="H46" i="3"/>
  <c r="H5" i="11"/>
  <c r="H44" i="3"/>
  <c r="H51" i="3" s="1"/>
  <c r="H3" i="11" s="1"/>
  <c r="X46" i="3"/>
  <c r="X5" i="11" s="1"/>
  <c r="F47" i="3"/>
  <c r="F6" i="11" s="1"/>
  <c r="AH49" i="3"/>
  <c r="AH8" i="11"/>
  <c r="AH44" i="3"/>
  <c r="AH51" i="3" s="1"/>
  <c r="AH3" i="11" s="1"/>
  <c r="P50" i="3"/>
  <c r="P9" i="11"/>
  <c r="AF50" i="3"/>
  <c r="AF9" i="11" s="1"/>
  <c r="U30" i="4"/>
  <c r="U36" i="4" s="1"/>
  <c r="U11" i="11" s="1"/>
  <c r="U31" i="4"/>
  <c r="U12" i="11" s="1"/>
  <c r="AH47" i="5"/>
  <c r="AH19" i="11"/>
  <c r="AH46" i="5"/>
  <c r="AH51" i="5" s="1"/>
  <c r="AH18" i="11" s="1"/>
  <c r="G49" i="5"/>
  <c r="G21" i="11" s="1"/>
  <c r="G46" i="5"/>
  <c r="G51" i="5"/>
  <c r="G18" i="11"/>
  <c r="R50" i="5"/>
  <c r="R22" i="11"/>
  <c r="R46" i="5"/>
  <c r="R51" i="5"/>
  <c r="R18" i="11" s="1"/>
  <c r="M13" i="8"/>
  <c r="M43" i="11"/>
  <c r="M12" i="8"/>
  <c r="M15" i="8"/>
  <c r="M42" i="11"/>
  <c r="AA18" i="9"/>
  <c r="AA47" i="11" s="1"/>
  <c r="M19" i="9"/>
  <c r="M48" i="11"/>
  <c r="AC20" i="9"/>
  <c r="AC49" i="11"/>
  <c r="AC17" i="9"/>
  <c r="AC21" i="9"/>
  <c r="AC46" i="11"/>
  <c r="B3" i="24"/>
  <c r="A4" i="19"/>
  <c r="F4" i="19" s="1"/>
  <c r="C31" i="24"/>
  <c r="H31" i="24" s="1"/>
  <c r="K28" i="2"/>
  <c r="I6" i="14" s="1"/>
  <c r="BV35" i="4"/>
  <c r="BV16" i="11"/>
  <c r="BV30" i="4"/>
  <c r="BV36" i="4"/>
  <c r="BV11" i="11"/>
  <c r="AG30" i="4"/>
  <c r="AG36" i="4" s="1"/>
  <c r="AG11" i="11" s="1"/>
  <c r="M48" i="5"/>
  <c r="M20" i="11"/>
  <c r="AC48" i="5"/>
  <c r="AC20" i="11" s="1"/>
  <c r="G56" i="5"/>
  <c r="M55" i="5"/>
  <c r="M59" i="5" s="1"/>
  <c r="BQ30" i="4"/>
  <c r="BQ36" i="4"/>
  <c r="BQ11" i="11"/>
  <c r="CB46" i="5"/>
  <c r="CB51" i="5"/>
  <c r="CB18" i="11" s="1"/>
  <c r="BA49" i="5"/>
  <c r="BA21" i="11"/>
  <c r="BA46" i="5"/>
  <c r="BA51" i="5" s="1"/>
  <c r="BA18" i="11" s="1"/>
  <c r="AS49" i="5"/>
  <c r="AS21" i="11"/>
  <c r="CC48" i="5"/>
  <c r="CC20" i="11" s="1"/>
  <c r="CC46" i="5"/>
  <c r="CC51" i="5"/>
  <c r="CC18" i="11"/>
  <c r="AO48" i="5"/>
  <c r="AO20" i="11"/>
  <c r="CF47" i="5"/>
  <c r="CF19" i="11"/>
  <c r="BY21" i="6"/>
  <c r="BY27" i="6" s="1"/>
  <c r="BY29" i="11" s="1"/>
  <c r="AL22" i="6"/>
  <c r="AL30" i="11"/>
  <c r="AL21" i="6"/>
  <c r="AL27" i="6"/>
  <c r="AL29" i="11"/>
  <c r="AV23" i="7"/>
  <c r="AV28" i="7" s="1"/>
  <c r="AV36" i="11" s="1"/>
  <c r="O30" i="4"/>
  <c r="O36" i="4" s="1"/>
  <c r="O11" i="11" s="1"/>
  <c r="AE30" i="4"/>
  <c r="AE36" i="4"/>
  <c r="AE11" i="11" s="1"/>
  <c r="BD36" i="4"/>
  <c r="BD11" i="11"/>
  <c r="BA33" i="4"/>
  <c r="BA14" i="11" s="1"/>
  <c r="BA30" i="4"/>
  <c r="BA36" i="4"/>
  <c r="BA11" i="11"/>
  <c r="BR30" i="4"/>
  <c r="BR36" i="4"/>
  <c r="BR11" i="11"/>
  <c r="BE36" i="4"/>
  <c r="BE11" i="11" s="1"/>
  <c r="BM48" i="5"/>
  <c r="BM20" i="11"/>
  <c r="BM46" i="5"/>
  <c r="BM51" i="5" s="1"/>
  <c r="BM18" i="11" s="1"/>
  <c r="CG21" i="6"/>
  <c r="CG27" i="6"/>
  <c r="CG29" i="11" s="1"/>
  <c r="CG22" i="6"/>
  <c r="CG30" i="11"/>
  <c r="BS21" i="6"/>
  <c r="BS27" i="6" s="1"/>
  <c r="BS29" i="11" s="1"/>
  <c r="BA21" i="6"/>
  <c r="BA27" i="6"/>
  <c r="BA29" i="11" s="1"/>
  <c r="BA22" i="6"/>
  <c r="BA30" i="11"/>
  <c r="BT26" i="7"/>
  <c r="BT39" i="11" s="1"/>
  <c r="BT23" i="7"/>
  <c r="BT28" i="7"/>
  <c r="BT36" i="11"/>
  <c r="BF23" i="7"/>
  <c r="BF28" i="7"/>
  <c r="BF36" i="11"/>
  <c r="BF25" i="7"/>
  <c r="BF38" i="11" s="1"/>
  <c r="AR23" i="7"/>
  <c r="AR28" i="7"/>
  <c r="AR36" i="11"/>
  <c r="AR24" i="7"/>
  <c r="AR37" i="11"/>
  <c r="AN23" i="7"/>
  <c r="AN28" i="7"/>
  <c r="AN36" i="11" s="1"/>
  <c r="AN24" i="7"/>
  <c r="AN37" i="11"/>
  <c r="AR44" i="3"/>
  <c r="AR51" i="3" s="1"/>
  <c r="AR3" i="11" s="1"/>
  <c r="AZ46" i="3"/>
  <c r="AZ5" i="11"/>
  <c r="BT44" i="3"/>
  <c r="BT51" i="3" s="1"/>
  <c r="BT3" i="11" s="1"/>
  <c r="BL44" i="3"/>
  <c r="BL51" i="3" s="1"/>
  <c r="BL3" i="11" s="1"/>
  <c r="BL45" i="3"/>
  <c r="BL4" i="11" s="1"/>
  <c r="BA44" i="3"/>
  <c r="BA51" i="3" s="1"/>
  <c r="BA3" i="11" s="1"/>
  <c r="CG33" i="4"/>
  <c r="CG14" i="11"/>
  <c r="CG30" i="4"/>
  <c r="CG36" i="4"/>
  <c r="CG11" i="11" s="1"/>
  <c r="AR30" i="4"/>
  <c r="AR36" i="4"/>
  <c r="AR11" i="11"/>
  <c r="AO30" i="4"/>
  <c r="AO36" i="4" s="1"/>
  <c r="AO11" i="11" s="1"/>
  <c r="AX55" i="5"/>
  <c r="AX59" i="5"/>
  <c r="AX27" i="11" s="1"/>
  <c r="AX56" i="5"/>
  <c r="AT55" i="5"/>
  <c r="AT59" i="5"/>
  <c r="AT27" i="11" s="1"/>
  <c r="AT56" i="5"/>
  <c r="AP56" i="5"/>
  <c r="AP55" i="5"/>
  <c r="AP59" i="5"/>
  <c r="AP24" i="11" s="1"/>
  <c r="K55" i="5"/>
  <c r="K59" i="5" s="1"/>
  <c r="AF12" i="8"/>
  <c r="AF15" i="8"/>
  <c r="AF42" i="11"/>
  <c r="BX44" i="3"/>
  <c r="BX51" i="3" s="1"/>
  <c r="BX3" i="11" s="1"/>
  <c r="BD44" i="3"/>
  <c r="BD51" i="3" s="1"/>
  <c r="BD3" i="11" s="1"/>
  <c r="BD45" i="3"/>
  <c r="BD4" i="11" s="1"/>
  <c r="AK30" i="4"/>
  <c r="AK36" i="4" s="1"/>
  <c r="AK11" i="11" s="1"/>
  <c r="BY55" i="5"/>
  <c r="BY59" i="5" s="1"/>
  <c r="BY57" i="5"/>
  <c r="BY25" i="11"/>
  <c r="AU57" i="5"/>
  <c r="AU25" i="11" s="1"/>
  <c r="AU55" i="5"/>
  <c r="AU59" i="5"/>
  <c r="AM55" i="5"/>
  <c r="AM59" i="5" s="1"/>
  <c r="AM57" i="5"/>
  <c r="AM25" i="11"/>
  <c r="AM27" i="7"/>
  <c r="AM40" i="11" s="1"/>
  <c r="AM23" i="7"/>
  <c r="AM28" i="7"/>
  <c r="AM36" i="11"/>
  <c r="BK26" i="7"/>
  <c r="BK39" i="11" s="1"/>
  <c r="BK23" i="7"/>
  <c r="BK28" i="7"/>
  <c r="BK36" i="11" s="1"/>
  <c r="CB23" i="7"/>
  <c r="CB28" i="7"/>
  <c r="CB36" i="11"/>
  <c r="CB24" i="7"/>
  <c r="CB37" i="11" s="1"/>
  <c r="BX24" i="7"/>
  <c r="BX37" i="11"/>
  <c r="BX23" i="7"/>
  <c r="BX28" i="7" s="1"/>
  <c r="BX36" i="11" s="1"/>
  <c r="BG12" i="8"/>
  <c r="BG15" i="8" s="1"/>
  <c r="BG42" i="11" s="1"/>
  <c r="BG14" i="8"/>
  <c r="BG44" i="11"/>
  <c r="CD12" i="8"/>
  <c r="CD15" i="8"/>
  <c r="CD42" i="11"/>
  <c r="CD13" i="8"/>
  <c r="CD43" i="11" s="1"/>
  <c r="AP13" i="8"/>
  <c r="AP43" i="11"/>
  <c r="AP12" i="8"/>
  <c r="AP15" i="8" s="1"/>
  <c r="AP42" i="11" s="1"/>
  <c r="CE44" i="3"/>
  <c r="CE51" i="3" s="1"/>
  <c r="CE3" i="11" s="1"/>
  <c r="CE45" i="3"/>
  <c r="CE4" i="11" s="1"/>
  <c r="CA45" i="3"/>
  <c r="CA4" i="11" s="1"/>
  <c r="CA44" i="3"/>
  <c r="AZ48" i="5"/>
  <c r="AZ20" i="11"/>
  <c r="AZ46" i="5"/>
  <c r="AZ51" i="5"/>
  <c r="AZ18" i="11" s="1"/>
  <c r="BX46" i="5"/>
  <c r="BX51" i="5" s="1"/>
  <c r="BX18" i="11" s="1"/>
  <c r="BI46" i="5"/>
  <c r="BI51" i="5"/>
  <c r="BI18" i="11" s="1"/>
  <c r="AV47" i="5"/>
  <c r="AV19" i="11"/>
  <c r="AV46" i="5"/>
  <c r="AV51" i="5" s="1"/>
  <c r="AV18" i="11" s="1"/>
  <c r="BX23" i="6"/>
  <c r="BX31" i="11"/>
  <c r="BX21" i="6"/>
  <c r="BX27" i="6" s="1"/>
  <c r="BX29" i="11" s="1"/>
  <c r="BU22" i="6"/>
  <c r="BU30" i="11" s="1"/>
  <c r="BU21" i="6"/>
  <c r="BU27" i="6"/>
  <c r="BU29" i="11"/>
  <c r="CA23" i="7"/>
  <c r="CA28" i="7" s="1"/>
  <c r="CA36" i="11" s="1"/>
  <c r="AR12" i="8"/>
  <c r="AR15" i="8" s="1"/>
  <c r="AR42" i="11" s="1"/>
  <c r="AR13" i="8"/>
  <c r="AR43" i="11"/>
  <c r="AR18" i="9"/>
  <c r="AR47" i="11"/>
  <c r="AR17" i="9"/>
  <c r="AR21" i="9"/>
  <c r="AR46" i="11" s="1"/>
  <c r="AV30" i="4"/>
  <c r="AV36" i="4"/>
  <c r="AV11" i="11"/>
  <c r="CC30" i="4"/>
  <c r="CC36" i="4"/>
  <c r="CC11" i="11"/>
  <c r="BM30" i="4"/>
  <c r="BM36" i="4" s="1"/>
  <c r="BM11" i="11" s="1"/>
  <c r="CD55" i="5"/>
  <c r="CD59" i="5" s="1"/>
  <c r="CD56" i="5"/>
  <c r="BV55" i="5"/>
  <c r="BV59" i="5"/>
  <c r="BV27" i="11" s="1"/>
  <c r="BV56" i="5"/>
  <c r="BR55" i="5"/>
  <c r="BR59" i="5"/>
  <c r="BR56" i="5"/>
  <c r="AK55" i="5"/>
  <c r="AK59" i="5" s="1"/>
  <c r="BJ46" i="5"/>
  <c r="BJ51" i="5"/>
  <c r="BJ18" i="11" s="1"/>
  <c r="BF47" i="5"/>
  <c r="BF19" i="11"/>
  <c r="BF46" i="5"/>
  <c r="BF51" i="5" s="1"/>
  <c r="BF18" i="11" s="1"/>
  <c r="AS21" i="6"/>
  <c r="AS27" i="6"/>
  <c r="AS29" i="11" s="1"/>
  <c r="CF27" i="7"/>
  <c r="CF40" i="11"/>
  <c r="CF23" i="7"/>
  <c r="CF28" i="7" s="1"/>
  <c r="CF36" i="11" s="1"/>
  <c r="BH14" i="8"/>
  <c r="BH44" i="11"/>
  <c r="BH12" i="8"/>
  <c r="BH15" i="8" s="1"/>
  <c r="BH42" i="11" s="1"/>
  <c r="CA13" i="8"/>
  <c r="CA43" i="11" s="1"/>
  <c r="CA12" i="8"/>
  <c r="CA15" i="8"/>
  <c r="CA42" i="11"/>
  <c r="BY46" i="5"/>
  <c r="BY51" i="5" s="1"/>
  <c r="BY18" i="11" s="1"/>
  <c r="BP46" i="5"/>
  <c r="BP51" i="5" s="1"/>
  <c r="BP18" i="11" s="1"/>
  <c r="AR21" i="6"/>
  <c r="AR27" i="6"/>
  <c r="AR29" i="11" s="1"/>
  <c r="AR23" i="6"/>
  <c r="AR31" i="11"/>
  <c r="BH23" i="7"/>
  <c r="BH28" i="7" s="1"/>
  <c r="BH36" i="11" s="1"/>
  <c r="BE17" i="9"/>
  <c r="BE21" i="9"/>
  <c r="BE46" i="11" s="1"/>
  <c r="BE18" i="9"/>
  <c r="BE47" i="11"/>
  <c r="A82" i="19"/>
  <c r="F82" i="19" s="1"/>
  <c r="C81" i="24"/>
  <c r="A67" i="24"/>
  <c r="G58" i="19"/>
  <c r="AK56" i="5"/>
  <c r="BY47" i="5"/>
  <c r="BY19" i="11" s="1"/>
  <c r="BH46" i="5"/>
  <c r="BH51" i="5"/>
  <c r="BH18" i="11"/>
  <c r="AR46" i="5"/>
  <c r="AR51" i="5" s="1"/>
  <c r="AR18" i="11" s="1"/>
  <c r="AS22" i="6"/>
  <c r="AS30" i="11" s="1"/>
  <c r="BL21" i="6"/>
  <c r="BL27" i="6"/>
  <c r="BL29" i="11"/>
  <c r="AO22" i="6"/>
  <c r="AO30" i="11" s="1"/>
  <c r="AP23" i="7"/>
  <c r="AP28" i="7"/>
  <c r="AP36" i="11"/>
  <c r="AP24" i="7"/>
  <c r="AP37" i="11"/>
  <c r="AU14" i="8"/>
  <c r="AU44" i="11"/>
  <c r="AU12" i="8"/>
  <c r="AU15" i="8"/>
  <c r="AU42" i="11"/>
  <c r="AM14" i="8"/>
  <c r="AM44" i="11" s="1"/>
  <c r="AM12" i="8"/>
  <c r="AM15" i="8"/>
  <c r="AM42" i="11"/>
  <c r="CB12" i="8"/>
  <c r="CB15" i="8"/>
  <c r="CB42" i="11"/>
  <c r="CB13" i="8"/>
  <c r="CB43" i="11" s="1"/>
  <c r="BN12" i="8"/>
  <c r="BN15" i="8"/>
  <c r="BN42" i="11"/>
  <c r="BK12" i="8"/>
  <c r="BK15" i="8"/>
  <c r="BK42" i="11"/>
  <c r="AZ12" i="8"/>
  <c r="AZ15" i="8" s="1"/>
  <c r="AZ42" i="11" s="1"/>
  <c r="AZ13" i="8"/>
  <c r="AZ43" i="11"/>
  <c r="BI17" i="9"/>
  <c r="BI21" i="9"/>
  <c r="BI46" i="11"/>
  <c r="BI19" i="9"/>
  <c r="BI48" i="11" s="1"/>
  <c r="AU17" i="9"/>
  <c r="AU21" i="9"/>
  <c r="AU46" i="11"/>
  <c r="AU19" i="9"/>
  <c r="AU48" i="11"/>
  <c r="CE17" i="9"/>
  <c r="CE21" i="9"/>
  <c r="CE46" i="11" s="1"/>
  <c r="CE18" i="9"/>
  <c r="CE47" i="11"/>
  <c r="CA18" i="9"/>
  <c r="CA47" i="11" s="1"/>
  <c r="CA17" i="9"/>
  <c r="CA21" i="9"/>
  <c r="CA46" i="11"/>
  <c r="BX18" i="9"/>
  <c r="BX47" i="11"/>
  <c r="BX17" i="9"/>
  <c r="BX21" i="9"/>
  <c r="BX46" i="11" s="1"/>
  <c r="CC1" i="23"/>
  <c r="BP23" i="7"/>
  <c r="BP28" i="7"/>
  <c r="BP36" i="11" s="1"/>
  <c r="BM17" i="9"/>
  <c r="BM21" i="9"/>
  <c r="BM46" i="11"/>
  <c r="BA18" i="9"/>
  <c r="BA47" i="11"/>
  <c r="BA17" i="9"/>
  <c r="BA21" i="9"/>
  <c r="BA46" i="11" s="1"/>
  <c r="AQ12" i="8"/>
  <c r="AQ15" i="8"/>
  <c r="AQ42" i="11"/>
  <c r="BC17" i="9"/>
  <c r="BC21" i="9"/>
  <c r="BC46" i="11"/>
  <c r="A77" i="19"/>
  <c r="F77" i="19" s="1"/>
  <c r="D83" i="24"/>
  <c r="E59" i="24"/>
  <c r="A27" i="24"/>
  <c r="A23" i="19"/>
  <c r="F23" i="19" s="1"/>
  <c r="BY17" i="9"/>
  <c r="BY21" i="9"/>
  <c r="BY46" i="11"/>
  <c r="BF17" i="9"/>
  <c r="BF21" i="9"/>
  <c r="BF46" i="11"/>
  <c r="BF18" i="9"/>
  <c r="BF47" i="11" s="1"/>
  <c r="AO17" i="9"/>
  <c r="AO21" i="9"/>
  <c r="AO46" i="11"/>
  <c r="A42" i="19"/>
  <c r="F42" i="19" s="1"/>
  <c r="BZ17" i="9"/>
  <c r="BZ21" i="9"/>
  <c r="BZ46" i="11"/>
  <c r="A8" i="24"/>
  <c r="G9" i="25"/>
  <c r="BV24" i="11"/>
  <c r="U44" i="19"/>
  <c r="BK24" i="11"/>
  <c r="F16" i="25"/>
  <c r="Z27" i="11"/>
  <c r="AI33" i="19"/>
  <c r="R24" i="11"/>
  <c r="BQ27" i="11"/>
  <c r="BF27" i="11"/>
  <c r="Y27" i="11"/>
  <c r="AB27" i="11"/>
  <c r="BR27" i="11"/>
  <c r="BR24" i="11"/>
  <c r="K69" i="19"/>
  <c r="AX24" i="11"/>
  <c r="AU24" i="11"/>
  <c r="AU27" i="11"/>
  <c r="Q27" i="11"/>
  <c r="AI56" i="5"/>
  <c r="H46" i="5"/>
  <c r="H51" i="5"/>
  <c r="H18" i="11"/>
  <c r="C30" i="4"/>
  <c r="C36" i="4" s="1"/>
  <c r="C11" i="11" s="1"/>
  <c r="D44" i="3"/>
  <c r="D51" i="3" s="1"/>
  <c r="D3" i="11" s="1"/>
  <c r="D49" i="3"/>
  <c r="D8" i="11"/>
  <c r="C46" i="3"/>
  <c r="C5" i="11" s="1"/>
  <c r="D46" i="5"/>
  <c r="D51" i="5"/>
  <c r="D50" i="5"/>
  <c r="D22" i="11"/>
  <c r="E55" i="5"/>
  <c r="E59" i="5" s="1"/>
  <c r="C55" i="5"/>
  <c r="C59" i="5"/>
  <c r="C24" i="11" s="1"/>
  <c r="D55" i="5"/>
  <c r="D59" i="5"/>
  <c r="D27" i="11" s="1"/>
  <c r="E46" i="5"/>
  <c r="E51" i="5" s="1"/>
  <c r="E18" i="11" s="1"/>
  <c r="C46" i="5"/>
  <c r="C51" i="5"/>
  <c r="C18" i="11" s="1"/>
  <c r="D18" i="11"/>
  <c r="D24" i="11"/>
  <c r="AF44" i="3" l="1"/>
  <c r="AF51" i="3" s="1"/>
  <c r="AF3" i="11" s="1"/>
  <c r="E44" i="3"/>
  <c r="Z44" i="3"/>
  <c r="Z51" i="3" s="1"/>
  <c r="Z3" i="11" s="1"/>
  <c r="AB44" i="3"/>
  <c r="AB51" i="3" s="1"/>
  <c r="AB3" i="11" s="1"/>
  <c r="BQ44" i="3"/>
  <c r="BQ51" i="3" s="1"/>
  <c r="BQ3" i="11" s="1"/>
  <c r="AP44" i="3"/>
  <c r="AP51" i="3" s="1"/>
  <c r="AP3" i="11" s="1"/>
  <c r="AX44" i="3"/>
  <c r="AX51" i="3" s="1"/>
  <c r="AX3" i="11" s="1"/>
  <c r="CB44" i="3"/>
  <c r="CB51" i="3" s="1"/>
  <c r="CB3" i="11" s="1"/>
  <c r="BE45" i="3"/>
  <c r="BE4" i="11" s="1"/>
  <c r="BY44" i="3"/>
  <c r="BY51" i="3" s="1"/>
  <c r="BY3" i="11" s="1"/>
  <c r="BW44" i="3"/>
  <c r="BW51" i="3" s="1"/>
  <c r="BW3" i="11" s="1"/>
  <c r="AI44" i="3"/>
  <c r="AI51" i="3" s="1"/>
  <c r="AI3" i="11" s="1"/>
  <c r="R44" i="3"/>
  <c r="R51" i="3" s="1"/>
  <c r="R3" i="11" s="1"/>
  <c r="P45" i="3"/>
  <c r="P4" i="11" s="1"/>
  <c r="BG44" i="3"/>
  <c r="BG51" i="3" s="1"/>
  <c r="BG3" i="11" s="1"/>
  <c r="AZ45" i="3"/>
  <c r="AZ4" i="11" s="1"/>
  <c r="AE44" i="3"/>
  <c r="AE51" i="3" s="1"/>
  <c r="AE3" i="11" s="1"/>
  <c r="K27" i="2"/>
  <c r="I5" i="14" s="1"/>
  <c r="D1" i="4"/>
  <c r="G1" i="9"/>
  <c r="J24" i="2"/>
  <c r="D4" i="19"/>
  <c r="V69" i="19"/>
  <c r="U69" i="19"/>
  <c r="W69" i="19"/>
  <c r="AF69" i="19"/>
  <c r="Q69" i="19"/>
  <c r="Q44" i="19"/>
  <c r="Y44" i="19"/>
  <c r="O44" i="19"/>
  <c r="Y39" i="19"/>
  <c r="AT39" i="19"/>
  <c r="I24" i="15"/>
  <c r="G18" i="25"/>
  <c r="AA33" i="19"/>
  <c r="N33" i="19"/>
  <c r="H1" i="23"/>
  <c r="H1" i="9"/>
  <c r="C83" i="24"/>
  <c r="G83" i="24" s="1"/>
  <c r="D81" i="24"/>
  <c r="F2" i="27"/>
  <c r="C4" i="24"/>
  <c r="D9" i="19"/>
  <c r="B68" i="24"/>
  <c r="B69" i="19"/>
  <c r="AZ1" i="8"/>
  <c r="A105" i="2"/>
  <c r="A86" i="19"/>
  <c r="F86" i="19" s="1"/>
  <c r="K40" i="2"/>
  <c r="Y1" i="4"/>
  <c r="Y1" i="23"/>
  <c r="A54" i="2"/>
  <c r="A34" i="24"/>
  <c r="A43" i="24"/>
  <c r="A69" i="19"/>
  <c r="F69" i="19" s="1"/>
  <c r="B33" i="19"/>
  <c r="H52" i="2"/>
  <c r="H30" i="14" s="1"/>
  <c r="AZ1" i="11"/>
  <c r="BL1" i="11"/>
  <c r="AL1" i="5"/>
  <c r="A39" i="19"/>
  <c r="F39" i="19" s="1"/>
  <c r="H1" i="11"/>
  <c r="B9" i="19"/>
  <c r="K34" i="2"/>
  <c r="P1" i="11"/>
  <c r="C14" i="24"/>
  <c r="G14" i="24" s="1"/>
  <c r="I37" i="2"/>
  <c r="E9" i="24"/>
  <c r="E77" i="24"/>
  <c r="N1" i="3"/>
  <c r="A10" i="24"/>
  <c r="E62" i="24"/>
  <c r="A101" i="2"/>
  <c r="C17" i="19"/>
  <c r="A32" i="2"/>
  <c r="CE1" i="9"/>
  <c r="CA1" i="9"/>
  <c r="BS1" i="7"/>
  <c r="BE1" i="3"/>
  <c r="BA1" i="11"/>
  <c r="AV1" i="8"/>
  <c r="AR1" i="5"/>
  <c r="AF1" i="8"/>
  <c r="AA1" i="3"/>
  <c r="D58" i="19"/>
  <c r="B28" i="19"/>
  <c r="D63" i="19"/>
  <c r="L1" i="23"/>
  <c r="I9" i="15"/>
  <c r="D1" i="9"/>
  <c r="A58" i="19"/>
  <c r="F58" i="19" s="1"/>
  <c r="A81" i="24"/>
  <c r="K26" i="2"/>
  <c r="I4" i="14" s="1"/>
  <c r="K29" i="2"/>
  <c r="Y1" i="3"/>
  <c r="T1" i="6"/>
  <c r="A31" i="24"/>
  <c r="J105" i="2"/>
  <c r="C21" i="19"/>
  <c r="Y1" i="5"/>
  <c r="J54" i="2"/>
  <c r="BL1" i="6"/>
  <c r="B7" i="24"/>
  <c r="I30" i="2"/>
  <c r="N1" i="8"/>
  <c r="G54" i="19"/>
  <c r="A64" i="19"/>
  <c r="F64" i="19" s="1"/>
  <c r="A93" i="2"/>
  <c r="A60" i="2"/>
  <c r="AN1" i="4"/>
  <c r="E75" i="19"/>
  <c r="G31" i="24"/>
  <c r="Y67" i="19"/>
  <c r="AT67" i="19"/>
  <c r="S67" i="19"/>
  <c r="R67" i="19"/>
  <c r="P67" i="19"/>
  <c r="AT38" i="19"/>
  <c r="L38" i="19"/>
  <c r="AF38" i="19"/>
  <c r="Y38" i="19"/>
  <c r="I76" i="15"/>
  <c r="I105" i="2"/>
  <c r="B86" i="19"/>
  <c r="CG1" i="9"/>
  <c r="G86" i="19"/>
  <c r="E86" i="19"/>
  <c r="CG1" i="4"/>
  <c r="E84" i="24"/>
  <c r="D84" i="24"/>
  <c r="H104" i="2"/>
  <c r="F80" i="25" s="1"/>
  <c r="B84" i="24"/>
  <c r="J104" i="2"/>
  <c r="I104" i="2"/>
  <c r="C84" i="24"/>
  <c r="G84" i="24" s="1"/>
  <c r="B85" i="19"/>
  <c r="K104" i="2"/>
  <c r="I82" i="14" s="1"/>
  <c r="CF1" i="8"/>
  <c r="CF1" i="6"/>
  <c r="CF1" i="23"/>
  <c r="D85" i="19"/>
  <c r="C85" i="19"/>
  <c r="CF1" i="11"/>
  <c r="CF1" i="5"/>
  <c r="E85" i="19"/>
  <c r="CF1" i="4"/>
  <c r="CF1" i="7"/>
  <c r="A104" i="2"/>
  <c r="A85" i="19"/>
  <c r="F85" i="19" s="1"/>
  <c r="G85" i="19"/>
  <c r="H103" i="2"/>
  <c r="F79" i="25" s="1"/>
  <c r="J103" i="2"/>
  <c r="I103" i="2"/>
  <c r="E84" i="19"/>
  <c r="D84" i="19"/>
  <c r="K103" i="2"/>
  <c r="G79" i="25" s="1"/>
  <c r="C84" i="19"/>
  <c r="CE1" i="8"/>
  <c r="CE1" i="5"/>
  <c r="CE1" i="11"/>
  <c r="CE1" i="6"/>
  <c r="CE1" i="3"/>
  <c r="CE1" i="7"/>
  <c r="H102" i="2"/>
  <c r="H80" i="14" s="1"/>
  <c r="J102" i="2"/>
  <c r="I102" i="2"/>
  <c r="B83" i="19"/>
  <c r="D83" i="19"/>
  <c r="C83" i="19"/>
  <c r="CD1" i="8"/>
  <c r="CD1" i="6"/>
  <c r="CD1" i="11"/>
  <c r="CD1" i="5"/>
  <c r="C82" i="24"/>
  <c r="CD1" i="4"/>
  <c r="A102" i="2"/>
  <c r="E82" i="24"/>
  <c r="A83" i="19"/>
  <c r="F83" i="19" s="1"/>
  <c r="CD1" i="7"/>
  <c r="G83" i="19"/>
  <c r="D82" i="24"/>
  <c r="H101" i="2"/>
  <c r="H79" i="14" s="1"/>
  <c r="J101" i="2"/>
  <c r="I101" i="2"/>
  <c r="K101" i="2"/>
  <c r="E82" i="19"/>
  <c r="D82" i="19"/>
  <c r="C82" i="19"/>
  <c r="CC1" i="8"/>
  <c r="CC1" i="5"/>
  <c r="CC1" i="11"/>
  <c r="CC1" i="6"/>
  <c r="B82" i="19"/>
  <c r="CC1" i="3"/>
  <c r="CC1" i="7"/>
  <c r="H100" i="2"/>
  <c r="F76" i="25" s="1"/>
  <c r="J100" i="2"/>
  <c r="I100" i="2"/>
  <c r="B81" i="19"/>
  <c r="CB1" i="8"/>
  <c r="CB1" i="6"/>
  <c r="K100" i="2"/>
  <c r="I78" i="14" s="1"/>
  <c r="D81" i="19"/>
  <c r="C81" i="19"/>
  <c r="CB1" i="11"/>
  <c r="CB1" i="5"/>
  <c r="CB1" i="4"/>
  <c r="CB1" i="23"/>
  <c r="E80" i="24"/>
  <c r="D80" i="24"/>
  <c r="E81" i="19"/>
  <c r="CB1" i="7"/>
  <c r="A100" i="2"/>
  <c r="G81" i="19"/>
  <c r="G80" i="19"/>
  <c r="C79" i="24"/>
  <c r="H99" i="2"/>
  <c r="H81" i="15" s="1"/>
  <c r="P81" i="15" s="1"/>
  <c r="A79" i="24"/>
  <c r="J99" i="2"/>
  <c r="B79" i="24"/>
  <c r="I99" i="2"/>
  <c r="D79" i="24"/>
  <c r="CA1" i="23"/>
  <c r="E80" i="19"/>
  <c r="D80" i="19"/>
  <c r="K99" i="2"/>
  <c r="I81" i="15" s="1"/>
  <c r="C80" i="19"/>
  <c r="M80" i="19" s="1"/>
  <c r="CA1" i="8"/>
  <c r="CA1" i="5"/>
  <c r="CA1" i="11"/>
  <c r="CA1" i="6"/>
  <c r="CA1" i="3"/>
  <c r="CA1" i="7"/>
  <c r="A79" i="19"/>
  <c r="F79" i="19" s="1"/>
  <c r="B78" i="24"/>
  <c r="D78" i="24"/>
  <c r="I98" i="2"/>
  <c r="H98" i="2"/>
  <c r="B79" i="19"/>
  <c r="D79" i="19"/>
  <c r="C79" i="19"/>
  <c r="Z79" i="19" s="1"/>
  <c r="BZ1" i="8"/>
  <c r="BZ1" i="6"/>
  <c r="BZ1" i="11"/>
  <c r="BZ1" i="5"/>
  <c r="C78" i="24"/>
  <c r="F78" i="24" s="1"/>
  <c r="K98" i="2"/>
  <c r="G74" i="25" s="1"/>
  <c r="BZ1" i="4"/>
  <c r="A98" i="2"/>
  <c r="E78" i="24"/>
  <c r="J98" i="2"/>
  <c r="BZ1" i="23"/>
  <c r="BZ1" i="7"/>
  <c r="A78" i="19"/>
  <c r="F78" i="19" s="1"/>
  <c r="K97" i="2"/>
  <c r="I75" i="14" s="1"/>
  <c r="H97" i="2"/>
  <c r="C77" i="24"/>
  <c r="H77" i="24" s="1"/>
  <c r="J97" i="2"/>
  <c r="D77" i="24"/>
  <c r="I97" i="2"/>
  <c r="BY1" i="23"/>
  <c r="E78" i="19"/>
  <c r="D78" i="19"/>
  <c r="B77" i="24"/>
  <c r="C78" i="19"/>
  <c r="BY1" i="8"/>
  <c r="BY1" i="5"/>
  <c r="BY1" i="11"/>
  <c r="BY1" i="6"/>
  <c r="BY1" i="3"/>
  <c r="G73" i="25"/>
  <c r="B78" i="19"/>
  <c r="BY1" i="7"/>
  <c r="G78" i="19"/>
  <c r="D76" i="24"/>
  <c r="H96" i="2"/>
  <c r="B76" i="24"/>
  <c r="J96" i="2"/>
  <c r="C76" i="24"/>
  <c r="H76" i="24" s="1"/>
  <c r="I96" i="2"/>
  <c r="G72" i="25"/>
  <c r="B77" i="19"/>
  <c r="BX1" i="7"/>
  <c r="BX1" i="4"/>
  <c r="BX1" i="23"/>
  <c r="K96" i="2"/>
  <c r="D77" i="19"/>
  <c r="C77" i="19"/>
  <c r="Q77" i="19" s="1"/>
  <c r="BX1" i="9"/>
  <c r="BX1" i="3"/>
  <c r="E77" i="19"/>
  <c r="BX1" i="11"/>
  <c r="F72" i="25"/>
  <c r="BX1" i="5"/>
  <c r="A96" i="2"/>
  <c r="A76" i="24"/>
  <c r="H78" i="15"/>
  <c r="A75" i="24"/>
  <c r="C75" i="24"/>
  <c r="H95" i="2"/>
  <c r="H77" i="15" s="1"/>
  <c r="S77" i="15" s="1"/>
  <c r="J95" i="2"/>
  <c r="A76" i="19"/>
  <c r="F76" i="19" s="1"/>
  <c r="B75" i="24"/>
  <c r="I95" i="2"/>
  <c r="E76" i="19"/>
  <c r="D76" i="19"/>
  <c r="K95" i="2"/>
  <c r="I73" i="14" s="1"/>
  <c r="BW1" i="23"/>
  <c r="C76" i="19"/>
  <c r="BW1" i="9"/>
  <c r="BW1" i="3"/>
  <c r="D75" i="24"/>
  <c r="BW1" i="8"/>
  <c r="BW1" i="4"/>
  <c r="BW1" i="11"/>
  <c r="BW1" i="6"/>
  <c r="A75" i="19"/>
  <c r="F75" i="19" s="1"/>
  <c r="B74" i="24"/>
  <c r="D74" i="24"/>
  <c r="I94" i="2"/>
  <c r="H94" i="2"/>
  <c r="BV1" i="23"/>
  <c r="C74" i="24"/>
  <c r="G70" i="25"/>
  <c r="B75" i="19"/>
  <c r="D75" i="19"/>
  <c r="C75" i="19"/>
  <c r="BV1" i="7"/>
  <c r="BV1" i="4"/>
  <c r="BV1" i="9"/>
  <c r="BV1" i="3"/>
  <c r="BV1" i="11"/>
  <c r="A94" i="2"/>
  <c r="A74" i="24"/>
  <c r="BV1" i="5"/>
  <c r="G75" i="19"/>
  <c r="E73" i="24"/>
  <c r="K93" i="2"/>
  <c r="C73" i="24"/>
  <c r="G73" i="24" s="1"/>
  <c r="I93" i="2"/>
  <c r="D73" i="24"/>
  <c r="H93" i="2"/>
  <c r="J93" i="2"/>
  <c r="E74" i="19"/>
  <c r="D74" i="19"/>
  <c r="C74" i="19"/>
  <c r="BU1" i="7"/>
  <c r="BU1" i="3"/>
  <c r="BU1" i="9"/>
  <c r="BU1" i="4"/>
  <c r="B74" i="19"/>
  <c r="BU1" i="11"/>
  <c r="BU1" i="6"/>
  <c r="A73" i="24"/>
  <c r="E72" i="24"/>
  <c r="D72" i="24"/>
  <c r="J92" i="2"/>
  <c r="B72" i="24"/>
  <c r="H92" i="2"/>
  <c r="H70" i="14" s="1"/>
  <c r="BT1" i="23"/>
  <c r="C72" i="24"/>
  <c r="K92" i="2"/>
  <c r="I74" i="15" s="1"/>
  <c r="B73" i="19"/>
  <c r="BT1" i="7"/>
  <c r="BT1" i="4"/>
  <c r="I92" i="2"/>
  <c r="D73" i="19"/>
  <c r="C73" i="19"/>
  <c r="O73" i="19" s="1"/>
  <c r="BT1" i="9"/>
  <c r="BT1" i="3"/>
  <c r="BT1" i="11"/>
  <c r="A73" i="19"/>
  <c r="F73" i="19" s="1"/>
  <c r="G73" i="19"/>
  <c r="E73" i="19"/>
  <c r="BT1" i="5"/>
  <c r="A92" i="2"/>
  <c r="C71" i="24"/>
  <c r="F71" i="24" s="1"/>
  <c r="J91" i="2"/>
  <c r="H91" i="2"/>
  <c r="F67" i="25" s="1"/>
  <c r="B71" i="24"/>
  <c r="K91" i="2"/>
  <c r="I69" i="14" s="1"/>
  <c r="E72" i="19"/>
  <c r="D72" i="19"/>
  <c r="D71" i="24"/>
  <c r="I91" i="2"/>
  <c r="C72" i="19"/>
  <c r="BS1" i="23"/>
  <c r="BS1" i="11"/>
  <c r="BS1" i="6"/>
  <c r="BS1" i="8"/>
  <c r="BS1" i="5"/>
  <c r="BS1" i="9"/>
  <c r="E71" i="24"/>
  <c r="BS1" i="4"/>
  <c r="A71" i="19"/>
  <c r="F71" i="19" s="1"/>
  <c r="B70" i="24"/>
  <c r="I90" i="2"/>
  <c r="D70" i="24"/>
  <c r="J90" i="2"/>
  <c r="BR1" i="23"/>
  <c r="B71" i="19"/>
  <c r="C70" i="24"/>
  <c r="K90" i="2"/>
  <c r="D71" i="19"/>
  <c r="C71" i="19"/>
  <c r="BR1" i="11"/>
  <c r="BR1" i="5"/>
  <c r="BR1" i="8"/>
  <c r="BR1" i="6"/>
  <c r="H90" i="2"/>
  <c r="BR1" i="9"/>
  <c r="A90" i="2"/>
  <c r="BR1" i="3"/>
  <c r="E70" i="24"/>
  <c r="I68" i="14"/>
  <c r="I89" i="2"/>
  <c r="C69" i="24"/>
  <c r="K89" i="2"/>
  <c r="J89" i="2"/>
  <c r="D69" i="24"/>
  <c r="B69" i="24"/>
  <c r="H89" i="2"/>
  <c r="E70" i="19"/>
  <c r="D70" i="19"/>
  <c r="C70" i="19"/>
  <c r="BQ1" i="23"/>
  <c r="BQ1" i="11"/>
  <c r="BQ1" i="6"/>
  <c r="A70" i="19"/>
  <c r="F70" i="19" s="1"/>
  <c r="BQ1" i="8"/>
  <c r="BQ1" i="5"/>
  <c r="BQ1" i="9"/>
  <c r="A69" i="24"/>
  <c r="B70" i="19"/>
  <c r="BQ1" i="4"/>
  <c r="E69" i="24"/>
  <c r="BP1" i="9"/>
  <c r="I88" i="2"/>
  <c r="BP1" i="8"/>
  <c r="E69" i="19"/>
  <c r="C68" i="24"/>
  <c r="G68" i="24" s="1"/>
  <c r="A68" i="24"/>
  <c r="G69" i="19"/>
  <c r="A88" i="2"/>
  <c r="E68" i="24"/>
  <c r="K88" i="2"/>
  <c r="BP1" i="7"/>
  <c r="BP1" i="11"/>
  <c r="D67" i="24"/>
  <c r="J87" i="2"/>
  <c r="B67" i="24"/>
  <c r="H87" i="2"/>
  <c r="C67" i="24"/>
  <c r="H67" i="24" s="1"/>
  <c r="K87" i="2"/>
  <c r="B68" i="19"/>
  <c r="BO1" i="23"/>
  <c r="D68" i="19"/>
  <c r="I87" i="2"/>
  <c r="BO1" i="8"/>
  <c r="BO1" i="5"/>
  <c r="E68" i="19"/>
  <c r="BO1" i="11"/>
  <c r="BO1" i="6"/>
  <c r="BO1" i="7"/>
  <c r="BO1" i="3"/>
  <c r="C66" i="24"/>
  <c r="F66" i="24" s="1"/>
  <c r="I86" i="2"/>
  <c r="A67" i="19"/>
  <c r="F67" i="19" s="1"/>
  <c r="J86" i="2"/>
  <c r="BN1" i="23"/>
  <c r="B66" i="24"/>
  <c r="B67" i="19"/>
  <c r="H86" i="2"/>
  <c r="H64" i="14" s="1"/>
  <c r="K86" i="2"/>
  <c r="D67" i="19"/>
  <c r="BN1" i="8"/>
  <c r="BN1" i="6"/>
  <c r="E67" i="19"/>
  <c r="BN1" i="11"/>
  <c r="BN1" i="5"/>
  <c r="BN1" i="7"/>
  <c r="A86" i="2"/>
  <c r="A66" i="24"/>
  <c r="D66" i="24"/>
  <c r="BN1" i="4"/>
  <c r="G67" i="19"/>
  <c r="A66" i="19"/>
  <c r="F66" i="19" s="1"/>
  <c r="E65" i="24"/>
  <c r="B65" i="24"/>
  <c r="I85" i="2"/>
  <c r="D65" i="24"/>
  <c r="K85" i="2"/>
  <c r="I67" i="15" s="1"/>
  <c r="J85" i="2"/>
  <c r="B66" i="19"/>
  <c r="C65" i="24"/>
  <c r="D66" i="19"/>
  <c r="E66" i="19"/>
  <c r="BM1" i="8"/>
  <c r="BM1" i="5"/>
  <c r="BM1" i="11"/>
  <c r="BM1" i="6"/>
  <c r="BM1" i="23"/>
  <c r="C66" i="19"/>
  <c r="BM1" i="7"/>
  <c r="BM1" i="3"/>
  <c r="A65" i="24"/>
  <c r="B65" i="19"/>
  <c r="E65" i="19"/>
  <c r="BL1" i="9"/>
  <c r="H84" i="2"/>
  <c r="C64" i="24"/>
  <c r="D65" i="19"/>
  <c r="A64" i="24"/>
  <c r="BL1" i="8"/>
  <c r="A84" i="2"/>
  <c r="E64" i="24"/>
  <c r="B64" i="24"/>
  <c r="BL1" i="7"/>
  <c r="BL1" i="5"/>
  <c r="I83" i="2"/>
  <c r="C63" i="24"/>
  <c r="K83" i="2"/>
  <c r="D63" i="24"/>
  <c r="J83" i="2"/>
  <c r="BK1" i="23"/>
  <c r="H83" i="2"/>
  <c r="C64" i="19"/>
  <c r="E64" i="19"/>
  <c r="BK1" i="11"/>
  <c r="BK1" i="6"/>
  <c r="B63" i="24"/>
  <c r="B64" i="19"/>
  <c r="BK1" i="8"/>
  <c r="BK1" i="5"/>
  <c r="BK1" i="4"/>
  <c r="A63" i="24"/>
  <c r="D64" i="19"/>
  <c r="BK1" i="9"/>
  <c r="G64" i="19"/>
  <c r="D62" i="24"/>
  <c r="I82" i="2"/>
  <c r="B62" i="24"/>
  <c r="K82" i="2"/>
  <c r="I60" i="14" s="1"/>
  <c r="C62" i="24"/>
  <c r="J82" i="2"/>
  <c r="C63" i="19"/>
  <c r="BJ1" i="23"/>
  <c r="E63" i="19"/>
  <c r="BJ1" i="11"/>
  <c r="BJ1" i="5"/>
  <c r="H82" i="2"/>
  <c r="H60" i="14" s="1"/>
  <c r="B63" i="19"/>
  <c r="BJ1" i="8"/>
  <c r="BJ1" i="6"/>
  <c r="BJ1" i="3"/>
  <c r="A82" i="2"/>
  <c r="BJ1" i="9"/>
  <c r="G58" i="25"/>
  <c r="A62" i="19"/>
  <c r="F62" i="19" s="1"/>
  <c r="C61" i="24"/>
  <c r="G61" i="24" s="1"/>
  <c r="I81" i="2"/>
  <c r="K81" i="2"/>
  <c r="G57" i="25" s="1"/>
  <c r="B61" i="24"/>
  <c r="J81" i="2"/>
  <c r="D61" i="24"/>
  <c r="BI1" i="23"/>
  <c r="C62" i="19"/>
  <c r="R62" i="19" s="1"/>
  <c r="H81" i="2"/>
  <c r="E62" i="19"/>
  <c r="B62" i="19"/>
  <c r="BI1" i="11"/>
  <c r="BI1" i="6"/>
  <c r="BI1" i="8"/>
  <c r="BI1" i="5"/>
  <c r="BI1" i="4"/>
  <c r="BI1" i="9"/>
  <c r="G62" i="19"/>
  <c r="B60" i="24"/>
  <c r="I80" i="2"/>
  <c r="A61" i="19"/>
  <c r="F61" i="19" s="1"/>
  <c r="D60" i="24"/>
  <c r="K80" i="2"/>
  <c r="I58" i="14" s="1"/>
  <c r="J80" i="2"/>
  <c r="C61" i="19"/>
  <c r="E61" i="19"/>
  <c r="B61" i="19"/>
  <c r="BH1" i="11"/>
  <c r="BH1" i="5"/>
  <c r="BH1" i="8"/>
  <c r="BH1" i="6"/>
  <c r="BH1" i="23"/>
  <c r="BH1" i="3"/>
  <c r="H80" i="2"/>
  <c r="H58" i="14" s="1"/>
  <c r="D61" i="19"/>
  <c r="BH1" i="9"/>
  <c r="A80" i="2"/>
  <c r="G60" i="19"/>
  <c r="I79" i="2"/>
  <c r="C59" i="24"/>
  <c r="G59" i="24" s="1"/>
  <c r="K79" i="2"/>
  <c r="J79" i="2"/>
  <c r="BG1" i="23"/>
  <c r="D59" i="24"/>
  <c r="H79" i="2"/>
  <c r="C60" i="19"/>
  <c r="B59" i="24"/>
  <c r="E60" i="19"/>
  <c r="BG1" i="11"/>
  <c r="BG1" i="6"/>
  <c r="B60" i="19"/>
  <c r="BG1" i="8"/>
  <c r="BG1" i="5"/>
  <c r="D60" i="19"/>
  <c r="BG1" i="4"/>
  <c r="BG1" i="9"/>
  <c r="I61" i="15"/>
  <c r="A59" i="19"/>
  <c r="F59" i="19" s="1"/>
  <c r="D58" i="24"/>
  <c r="J78" i="2"/>
  <c r="A58" i="24"/>
  <c r="B58" i="24"/>
  <c r="K78" i="2"/>
  <c r="H78" i="2"/>
  <c r="C58" i="24"/>
  <c r="H58" i="24" s="1"/>
  <c r="I60" i="15"/>
  <c r="C59" i="19"/>
  <c r="AB59" i="19" s="1"/>
  <c r="E59" i="19"/>
  <c r="I78" i="2"/>
  <c r="BF1" i="11"/>
  <c r="BF1" i="5"/>
  <c r="BF1" i="23"/>
  <c r="B59" i="19"/>
  <c r="BF1" i="8"/>
  <c r="BF1" i="6"/>
  <c r="BF1" i="3"/>
  <c r="A78" i="2"/>
  <c r="G54" i="25"/>
  <c r="BF1" i="9"/>
  <c r="G59" i="19"/>
  <c r="E58" i="24"/>
  <c r="C57" i="24"/>
  <c r="K77" i="2"/>
  <c r="I59" i="15" s="1"/>
  <c r="I77" i="2"/>
  <c r="B57" i="24"/>
  <c r="H77" i="2"/>
  <c r="C58" i="19"/>
  <c r="Q58" i="19" s="1"/>
  <c r="J77" i="2"/>
  <c r="BE1" i="23"/>
  <c r="E58" i="19"/>
  <c r="D57" i="24"/>
  <c r="B58" i="19"/>
  <c r="BE1" i="11"/>
  <c r="BE1" i="6"/>
  <c r="BE1" i="8"/>
  <c r="BE1" i="5"/>
  <c r="BE1" i="4"/>
  <c r="BE1" i="9"/>
  <c r="A57" i="19"/>
  <c r="F57" i="19" s="1"/>
  <c r="B56" i="24"/>
  <c r="K76" i="2"/>
  <c r="I58" i="15" s="1"/>
  <c r="D56" i="24"/>
  <c r="I76" i="2"/>
  <c r="H76" i="2"/>
  <c r="F52" i="25" s="1"/>
  <c r="BD1" i="23"/>
  <c r="A56" i="24"/>
  <c r="C56" i="24"/>
  <c r="F56" i="24" s="1"/>
  <c r="C57" i="19"/>
  <c r="E57" i="19"/>
  <c r="B57" i="19"/>
  <c r="BD1" i="11"/>
  <c r="BD1" i="5"/>
  <c r="BD1" i="8"/>
  <c r="BD1" i="6"/>
  <c r="D57" i="19"/>
  <c r="BD1" i="3"/>
  <c r="BD1" i="9"/>
  <c r="A76" i="2"/>
  <c r="K75" i="2"/>
  <c r="G51" i="25" s="1"/>
  <c r="C55" i="24"/>
  <c r="G55" i="24" s="1"/>
  <c r="I75" i="2"/>
  <c r="D55" i="24"/>
  <c r="H75" i="2"/>
  <c r="J75" i="2"/>
  <c r="C56" i="19"/>
  <c r="E56" i="19"/>
  <c r="BC1" i="11"/>
  <c r="BC1" i="6"/>
  <c r="B56" i="19"/>
  <c r="BC1" i="8"/>
  <c r="BC1" i="5"/>
  <c r="B55" i="24"/>
  <c r="BC1" i="4"/>
  <c r="E55" i="24"/>
  <c r="D56" i="19"/>
  <c r="BC1" i="9"/>
  <c r="A56" i="19"/>
  <c r="F56" i="19" s="1"/>
  <c r="D54" i="24"/>
  <c r="K74" i="2"/>
  <c r="B54" i="24"/>
  <c r="I74" i="2"/>
  <c r="H74" i="2"/>
  <c r="C54" i="24"/>
  <c r="C55" i="19"/>
  <c r="N55" i="19" s="1"/>
  <c r="E55" i="19"/>
  <c r="BB1" i="11"/>
  <c r="BB1" i="5"/>
  <c r="J74" i="2"/>
  <c r="BB1" i="23"/>
  <c r="B55" i="19"/>
  <c r="BB1" i="8"/>
  <c r="BB1" i="6"/>
  <c r="BB1" i="3"/>
  <c r="A74" i="2"/>
  <c r="G55" i="19"/>
  <c r="BB1" i="9"/>
  <c r="A54" i="19"/>
  <c r="F54" i="19" s="1"/>
  <c r="C53" i="24"/>
  <c r="K73" i="2"/>
  <c r="I73" i="2"/>
  <c r="B53" i="24"/>
  <c r="H73" i="2"/>
  <c r="C54" i="19"/>
  <c r="D53" i="24"/>
  <c r="J73" i="2"/>
  <c r="E54" i="19"/>
  <c r="B54" i="19"/>
  <c r="BA1" i="9"/>
  <c r="BA1" i="4"/>
  <c r="BA1" i="7"/>
  <c r="BA1" i="3"/>
  <c r="BA1" i="5"/>
  <c r="E53" i="24"/>
  <c r="BA1" i="8"/>
  <c r="A53" i="24"/>
  <c r="AZ1" i="23"/>
  <c r="B53" i="19"/>
  <c r="AZ1" i="6"/>
  <c r="AZ1" i="9"/>
  <c r="D52" i="24"/>
  <c r="C53" i="19"/>
  <c r="D53" i="19"/>
  <c r="AZ1" i="3"/>
  <c r="H72" i="2"/>
  <c r="H50" i="14" s="1"/>
  <c r="A72" i="2"/>
  <c r="E52" i="24"/>
  <c r="B52" i="24"/>
  <c r="AZ1" i="4"/>
  <c r="AZ1" i="5"/>
  <c r="A51" i="24"/>
  <c r="B51" i="24"/>
  <c r="K71" i="2"/>
  <c r="D51" i="24"/>
  <c r="I71" i="2"/>
  <c r="H71" i="2"/>
  <c r="H53" i="15" s="1"/>
  <c r="E51" i="24"/>
  <c r="AY1" i="23"/>
  <c r="A52" i="19"/>
  <c r="F52" i="19" s="1"/>
  <c r="B52" i="19"/>
  <c r="D52" i="19"/>
  <c r="AY1" i="7"/>
  <c r="AY1" i="3"/>
  <c r="C51" i="24"/>
  <c r="C52" i="19"/>
  <c r="AA52" i="19" s="1"/>
  <c r="AY1" i="9"/>
  <c r="AY1" i="4"/>
  <c r="J71" i="2"/>
  <c r="AY1" i="11"/>
  <c r="E52" i="19"/>
  <c r="AY1" i="6"/>
  <c r="G47" i="25"/>
  <c r="A51" i="19"/>
  <c r="F51" i="19" s="1"/>
  <c r="A50" i="24"/>
  <c r="K70" i="2"/>
  <c r="I48" i="14" s="1"/>
  <c r="C50" i="24"/>
  <c r="I70" i="2"/>
  <c r="D50" i="24"/>
  <c r="H70" i="2"/>
  <c r="H48" i="14" s="1"/>
  <c r="B50" i="24"/>
  <c r="J70" i="2"/>
  <c r="AX1" i="23"/>
  <c r="D51" i="19"/>
  <c r="E51" i="19"/>
  <c r="H52" i="15"/>
  <c r="C51" i="19"/>
  <c r="AX1" i="7"/>
  <c r="AX1" i="4"/>
  <c r="AX1" i="9"/>
  <c r="AX1" i="3"/>
  <c r="B51" i="19"/>
  <c r="AX1" i="11"/>
  <c r="A70" i="2"/>
  <c r="E50" i="24"/>
  <c r="AX1" i="5"/>
  <c r="D49" i="24"/>
  <c r="G50" i="19"/>
  <c r="B49" i="24"/>
  <c r="J69" i="2"/>
  <c r="C49" i="24"/>
  <c r="I69" i="2"/>
  <c r="A50" i="19"/>
  <c r="F50" i="19" s="1"/>
  <c r="H69" i="2"/>
  <c r="H51" i="15" s="1"/>
  <c r="T51" i="15" s="1"/>
  <c r="V51" i="15" s="1"/>
  <c r="B50" i="19"/>
  <c r="K69" i="2"/>
  <c r="AW1" i="23"/>
  <c r="C50" i="19"/>
  <c r="AW1" i="7"/>
  <c r="AW1" i="3"/>
  <c r="D50" i="19"/>
  <c r="AW1" i="9"/>
  <c r="AW1" i="4"/>
  <c r="AW1" i="11"/>
  <c r="AW1" i="6"/>
  <c r="C48" i="24"/>
  <c r="J68" i="2"/>
  <c r="H68" i="2"/>
  <c r="B48" i="24"/>
  <c r="K68" i="2"/>
  <c r="D49" i="19"/>
  <c r="E49" i="19"/>
  <c r="AV1" i="23"/>
  <c r="C49" i="19"/>
  <c r="AV1" i="7"/>
  <c r="AV1" i="4"/>
  <c r="AV1" i="9"/>
  <c r="AV1" i="3"/>
  <c r="AV1" i="11"/>
  <c r="AV1" i="5"/>
  <c r="A68" i="2"/>
  <c r="G49" i="19"/>
  <c r="E48" i="24"/>
  <c r="B47" i="24"/>
  <c r="D47" i="24"/>
  <c r="H67" i="2"/>
  <c r="H49" i="15" s="1"/>
  <c r="N49" i="15" s="1"/>
  <c r="J67" i="2"/>
  <c r="K67" i="2"/>
  <c r="F43" i="25"/>
  <c r="C47" i="24"/>
  <c r="F47" i="24" s="1"/>
  <c r="B48" i="19"/>
  <c r="D48" i="19"/>
  <c r="H45" i="14"/>
  <c r="AU1" i="7"/>
  <c r="AU1" i="3"/>
  <c r="I67" i="2"/>
  <c r="C48" i="19"/>
  <c r="AU1" i="9"/>
  <c r="AU1" i="4"/>
  <c r="E48" i="19"/>
  <c r="AU1" i="11"/>
  <c r="G48" i="19"/>
  <c r="AU1" i="23"/>
  <c r="AU1" i="6"/>
  <c r="A47" i="24"/>
  <c r="A47" i="19"/>
  <c r="F47" i="19" s="1"/>
  <c r="C46" i="24"/>
  <c r="F46" i="24" s="1"/>
  <c r="D46" i="24"/>
  <c r="H66" i="2"/>
  <c r="H48" i="15" s="1"/>
  <c r="AT1" i="23"/>
  <c r="A46" i="24"/>
  <c r="J66" i="2"/>
  <c r="D47" i="19"/>
  <c r="E47" i="19"/>
  <c r="K66" i="2"/>
  <c r="C47" i="19"/>
  <c r="B46" i="24"/>
  <c r="AT1" i="11"/>
  <c r="AT1" i="5"/>
  <c r="AT1" i="8"/>
  <c r="AT1" i="6"/>
  <c r="AT1" i="9"/>
  <c r="A66" i="2"/>
  <c r="I66" i="2"/>
  <c r="B47" i="19"/>
  <c r="AT1" i="3"/>
  <c r="D45" i="24"/>
  <c r="A46" i="19"/>
  <c r="F46" i="19" s="1"/>
  <c r="B45" i="24"/>
  <c r="H65" i="2"/>
  <c r="C45" i="24"/>
  <c r="G45" i="24" s="1"/>
  <c r="J65" i="2"/>
  <c r="K65" i="2"/>
  <c r="I43" i="14" s="1"/>
  <c r="B46" i="19"/>
  <c r="I65" i="2"/>
  <c r="C46" i="19"/>
  <c r="P46" i="19" s="1"/>
  <c r="AS1" i="9"/>
  <c r="AS1" i="4"/>
  <c r="AS1" i="23"/>
  <c r="D46" i="19"/>
  <c r="AS1" i="7"/>
  <c r="AS1" i="3"/>
  <c r="AS1" i="8"/>
  <c r="G46" i="19"/>
  <c r="AS1" i="5"/>
  <c r="A45" i="19"/>
  <c r="F45" i="19" s="1"/>
  <c r="C44" i="24"/>
  <c r="B44" i="24"/>
  <c r="H64" i="2"/>
  <c r="H42" i="14" s="1"/>
  <c r="J64" i="2"/>
  <c r="D44" i="24"/>
  <c r="D45" i="19"/>
  <c r="E45" i="19"/>
  <c r="K64" i="2"/>
  <c r="G40" i="25" s="1"/>
  <c r="AR1" i="23"/>
  <c r="C45" i="19"/>
  <c r="T45" i="19" s="1"/>
  <c r="AR1" i="9"/>
  <c r="AR1" i="3"/>
  <c r="AR1" i="7"/>
  <c r="AR1" i="4"/>
  <c r="AR1" i="8"/>
  <c r="G45" i="19"/>
  <c r="AR1" i="6"/>
  <c r="A64" i="2"/>
  <c r="H46" i="15"/>
  <c r="AQ1" i="7"/>
  <c r="C43" i="24"/>
  <c r="H63" i="2"/>
  <c r="B44" i="19"/>
  <c r="AQ1" i="3"/>
  <c r="B43" i="24"/>
  <c r="I63" i="2"/>
  <c r="K63" i="2"/>
  <c r="I41" i="14" s="1"/>
  <c r="AQ1" i="4"/>
  <c r="E44" i="19"/>
  <c r="AQ1" i="5"/>
  <c r="E43" i="24"/>
  <c r="J63" i="2"/>
  <c r="AQ1" i="11"/>
  <c r="D44" i="19"/>
  <c r="A43" i="19"/>
  <c r="F43" i="19" s="1"/>
  <c r="C42" i="24"/>
  <c r="I62" i="2"/>
  <c r="B42" i="24"/>
  <c r="K62" i="2"/>
  <c r="I40" i="14" s="1"/>
  <c r="B43" i="19"/>
  <c r="AP1" i="8"/>
  <c r="AP1" i="6"/>
  <c r="H62" i="2"/>
  <c r="H44" i="15" s="1"/>
  <c r="AP1" i="23"/>
  <c r="AP1" i="11"/>
  <c r="E43" i="19"/>
  <c r="AP1" i="9"/>
  <c r="AP1" i="4"/>
  <c r="A42" i="24"/>
  <c r="J62" i="2"/>
  <c r="D43" i="19"/>
  <c r="AP1" i="5"/>
  <c r="C43" i="19"/>
  <c r="AP1" i="7"/>
  <c r="D42" i="24"/>
  <c r="E42" i="24"/>
  <c r="B41" i="24"/>
  <c r="D41" i="24"/>
  <c r="I61" i="2"/>
  <c r="AO1" i="23"/>
  <c r="K61" i="2"/>
  <c r="H61" i="2"/>
  <c r="H39" i="14" s="1"/>
  <c r="E42" i="19"/>
  <c r="AO1" i="8"/>
  <c r="AO1" i="5"/>
  <c r="C41" i="24"/>
  <c r="F41" i="24" s="1"/>
  <c r="C42" i="19"/>
  <c r="P42" i="19" s="1"/>
  <c r="D42" i="19"/>
  <c r="AO1" i="11"/>
  <c r="AO1" i="6"/>
  <c r="AO1" i="9"/>
  <c r="AO1" i="4"/>
  <c r="J61" i="2"/>
  <c r="A61" i="2"/>
  <c r="AO1" i="7"/>
  <c r="A41" i="19"/>
  <c r="F41" i="19" s="1"/>
  <c r="A40" i="24"/>
  <c r="C40" i="24"/>
  <c r="F40" i="24" s="1"/>
  <c r="D40" i="24"/>
  <c r="I60" i="2"/>
  <c r="K60" i="2"/>
  <c r="I38" i="14" s="1"/>
  <c r="B41" i="19"/>
  <c r="AN1" i="8"/>
  <c r="AN1" i="6"/>
  <c r="H60" i="2"/>
  <c r="AN1" i="11"/>
  <c r="AN1" i="5"/>
  <c r="J60" i="2"/>
  <c r="D41" i="19"/>
  <c r="AN1" i="9"/>
  <c r="B40" i="24"/>
  <c r="E41" i="19"/>
  <c r="AN1" i="3"/>
  <c r="AN1" i="7"/>
  <c r="G41" i="19"/>
  <c r="D39" i="24"/>
  <c r="B39" i="24"/>
  <c r="I59" i="2"/>
  <c r="AM1" i="23"/>
  <c r="C39" i="24"/>
  <c r="K59" i="2"/>
  <c r="H59" i="2"/>
  <c r="H37" i="14" s="1"/>
  <c r="E40" i="19"/>
  <c r="AM1" i="8"/>
  <c r="AM1" i="5"/>
  <c r="C40" i="19"/>
  <c r="D40" i="19"/>
  <c r="AM1" i="11"/>
  <c r="AM1" i="6"/>
  <c r="AM1" i="9"/>
  <c r="AM1" i="4"/>
  <c r="B40" i="19"/>
  <c r="A40" i="19"/>
  <c r="F40" i="19" s="1"/>
  <c r="F35" i="25"/>
  <c r="AM1" i="7"/>
  <c r="A59" i="2"/>
  <c r="E39" i="24"/>
  <c r="AL1" i="8"/>
  <c r="E39" i="19"/>
  <c r="A38" i="24"/>
  <c r="AL1" i="23"/>
  <c r="AL1" i="7"/>
  <c r="J58" i="2"/>
  <c r="A58" i="2"/>
  <c r="AL1" i="6"/>
  <c r="AL1" i="9"/>
  <c r="D38" i="24"/>
  <c r="H58" i="2"/>
  <c r="H40" i="15" s="1"/>
  <c r="T40" i="15" s="1"/>
  <c r="V40" i="15" s="1"/>
  <c r="E38" i="24"/>
  <c r="AL1" i="11"/>
  <c r="H36" i="14"/>
  <c r="C37" i="24"/>
  <c r="H37" i="24" s="1"/>
  <c r="B37" i="24"/>
  <c r="I57" i="2"/>
  <c r="K57" i="2"/>
  <c r="D37" i="24"/>
  <c r="B38" i="19"/>
  <c r="D38" i="19"/>
  <c r="AK1" i="8"/>
  <c r="AK1" i="5"/>
  <c r="H57" i="2"/>
  <c r="AK1" i="11"/>
  <c r="AK1" i="6"/>
  <c r="AK1" i="9"/>
  <c r="J57" i="2"/>
  <c r="E38" i="19"/>
  <c r="AK1" i="4"/>
  <c r="AK1" i="7"/>
  <c r="A37" i="24"/>
  <c r="AK1" i="23"/>
  <c r="E37" i="24"/>
  <c r="B36" i="24"/>
  <c r="E36" i="24"/>
  <c r="D36" i="24"/>
  <c r="J56" i="2"/>
  <c r="H56" i="2"/>
  <c r="I56" i="2"/>
  <c r="AJ1" i="23"/>
  <c r="AJ1" i="11"/>
  <c r="AJ1" i="5"/>
  <c r="D37" i="19"/>
  <c r="B37" i="19"/>
  <c r="AJ1" i="8"/>
  <c r="AJ1" i="6"/>
  <c r="AJ1" i="4"/>
  <c r="C37" i="19"/>
  <c r="AJ1" i="7"/>
  <c r="A56" i="2"/>
  <c r="K56" i="2"/>
  <c r="I38" i="15" s="1"/>
  <c r="E37" i="19"/>
  <c r="AJ1" i="9"/>
  <c r="C35" i="24"/>
  <c r="H35" i="24" s="1"/>
  <c r="J55" i="2"/>
  <c r="D35" i="24"/>
  <c r="H55" i="2"/>
  <c r="F31" i="25" s="1"/>
  <c r="B36" i="19"/>
  <c r="D36" i="19"/>
  <c r="AI1" i="8"/>
  <c r="AI1" i="5"/>
  <c r="B35" i="24"/>
  <c r="I55" i="2"/>
  <c r="AI1" i="11"/>
  <c r="AI1" i="6"/>
  <c r="K55" i="2"/>
  <c r="I33" i="14" s="1"/>
  <c r="AI1" i="23"/>
  <c r="E36" i="19"/>
  <c r="AI1" i="9"/>
  <c r="AI1" i="4"/>
  <c r="A55" i="2"/>
  <c r="C36" i="19"/>
  <c r="K36" i="19" s="1"/>
  <c r="AI1" i="7"/>
  <c r="AH1" i="6"/>
  <c r="B35" i="19"/>
  <c r="AH1" i="9"/>
  <c r="AH1" i="8"/>
  <c r="H54" i="2"/>
  <c r="F30" i="25" s="1"/>
  <c r="C34" i="24"/>
  <c r="AH1" i="4"/>
  <c r="AH1" i="5"/>
  <c r="G35" i="19"/>
  <c r="A35" i="19"/>
  <c r="F35" i="19" s="1"/>
  <c r="B34" i="24"/>
  <c r="C35" i="19"/>
  <c r="D35" i="19"/>
  <c r="D33" i="24"/>
  <c r="E33" i="24"/>
  <c r="G34" i="19"/>
  <c r="B33" i="24"/>
  <c r="A33" i="24"/>
  <c r="A34" i="19"/>
  <c r="F34" i="19" s="1"/>
  <c r="C33" i="24"/>
  <c r="H33" i="24" s="1"/>
  <c r="J53" i="2"/>
  <c r="H53" i="2"/>
  <c r="H31" i="14" s="1"/>
  <c r="I53" i="2"/>
  <c r="AG1" i="23"/>
  <c r="C34" i="19"/>
  <c r="L34" i="19" s="1"/>
  <c r="AG1" i="8"/>
  <c r="AG1" i="5"/>
  <c r="E34" i="19"/>
  <c r="AG1" i="11"/>
  <c r="AG1" i="4"/>
  <c r="D34" i="19"/>
  <c r="AG1" i="9"/>
  <c r="B34" i="19"/>
  <c r="AG1" i="7"/>
  <c r="AG1" i="6"/>
  <c r="G29" i="25"/>
  <c r="E33" i="19"/>
  <c r="E32" i="24"/>
  <c r="AF1" i="9"/>
  <c r="A32" i="24"/>
  <c r="K52" i="2"/>
  <c r="I34" i="15" s="1"/>
  <c r="J52" i="2"/>
  <c r="I52" i="2"/>
  <c r="A52" i="2"/>
  <c r="A33" i="19"/>
  <c r="F33" i="19" s="1"/>
  <c r="AF1" i="23"/>
  <c r="AF1" i="7"/>
  <c r="AF1" i="11"/>
  <c r="AE1" i="8"/>
  <c r="B32" i="19"/>
  <c r="A51" i="2"/>
  <c r="J51" i="2"/>
  <c r="AE1" i="9"/>
  <c r="I51" i="2"/>
  <c r="D31" i="24"/>
  <c r="G32" i="19"/>
  <c r="K51" i="2"/>
  <c r="AE1" i="6"/>
  <c r="AE1" i="11"/>
  <c r="E31" i="24"/>
  <c r="AE1" i="5"/>
  <c r="C30" i="24"/>
  <c r="K50" i="2"/>
  <c r="I28" i="14" s="1"/>
  <c r="B30" i="24"/>
  <c r="I50" i="2"/>
  <c r="E31" i="19"/>
  <c r="AD1" i="8"/>
  <c r="AD1" i="6"/>
  <c r="J50" i="2"/>
  <c r="C31" i="19"/>
  <c r="AD1" i="11"/>
  <c r="AD1" i="5"/>
  <c r="D30" i="24"/>
  <c r="D31" i="19"/>
  <c r="AD1" i="9"/>
  <c r="AD1" i="23"/>
  <c r="AD1" i="3"/>
  <c r="H50" i="2"/>
  <c r="H28" i="14" s="1"/>
  <c r="B31" i="19"/>
  <c r="G31" i="19"/>
  <c r="H32" i="15"/>
  <c r="AD1" i="7"/>
  <c r="F26" i="25"/>
  <c r="A30" i="19"/>
  <c r="F30" i="19" s="1"/>
  <c r="B29" i="24"/>
  <c r="D29" i="24"/>
  <c r="K49" i="2"/>
  <c r="G25" i="25" s="1"/>
  <c r="AC1" i="23"/>
  <c r="I49" i="2"/>
  <c r="C29" i="24"/>
  <c r="J49" i="2"/>
  <c r="E30" i="19"/>
  <c r="AC1" i="9"/>
  <c r="AC1" i="7"/>
  <c r="C30" i="19"/>
  <c r="Q30" i="19" s="1"/>
  <c r="AC1" i="6"/>
  <c r="AC1" i="3"/>
  <c r="H49" i="2"/>
  <c r="AC1" i="4"/>
  <c r="D30" i="19"/>
  <c r="AC1" i="11"/>
  <c r="A49" i="2"/>
  <c r="I27" i="14"/>
  <c r="B30" i="19"/>
  <c r="AC1" i="5"/>
  <c r="G30" i="19"/>
  <c r="A28" i="24"/>
  <c r="C28" i="24"/>
  <c r="E28" i="24"/>
  <c r="D28" i="24"/>
  <c r="K48" i="2"/>
  <c r="I26" i="14" s="1"/>
  <c r="I48" i="2"/>
  <c r="A29" i="19"/>
  <c r="F29" i="19" s="1"/>
  <c r="E29" i="19"/>
  <c r="AB1" i="9"/>
  <c r="AB1" i="3"/>
  <c r="J48" i="2"/>
  <c r="AB1" i="23"/>
  <c r="C29" i="19"/>
  <c r="I29" i="19" s="1"/>
  <c r="AB1" i="7"/>
  <c r="AB1" i="4"/>
  <c r="AB1" i="5"/>
  <c r="D29" i="19"/>
  <c r="AB1" i="11"/>
  <c r="B28" i="24"/>
  <c r="A48" i="2"/>
  <c r="AB1" i="6"/>
  <c r="G28" i="19"/>
  <c r="D27" i="24"/>
  <c r="B27" i="24"/>
  <c r="K47" i="2"/>
  <c r="AA1" i="23"/>
  <c r="C27" i="24"/>
  <c r="I47" i="2"/>
  <c r="J47" i="2"/>
  <c r="E28" i="19"/>
  <c r="AA1" i="8"/>
  <c r="AA1" i="5"/>
  <c r="C28" i="19"/>
  <c r="AA1" i="11"/>
  <c r="AA1" i="4"/>
  <c r="D28" i="19"/>
  <c r="AA1" i="9"/>
  <c r="A47" i="2"/>
  <c r="H47" i="2"/>
  <c r="AA1" i="7"/>
  <c r="AA1" i="6"/>
  <c r="A27" i="19"/>
  <c r="F27" i="19" s="1"/>
  <c r="C26" i="24"/>
  <c r="H26" i="24" s="1"/>
  <c r="B26" i="24"/>
  <c r="K46" i="2"/>
  <c r="I46" i="2"/>
  <c r="E27" i="19"/>
  <c r="Z1" i="8"/>
  <c r="Z1" i="6"/>
  <c r="A26" i="24"/>
  <c r="D26" i="24"/>
  <c r="J46" i="2"/>
  <c r="C27" i="19"/>
  <c r="Z1" i="11"/>
  <c r="Z1" i="5"/>
  <c r="D27" i="19"/>
  <c r="Z1" i="9"/>
  <c r="Z1" i="3"/>
  <c r="Z1" i="23"/>
  <c r="E26" i="24"/>
  <c r="H46" i="2"/>
  <c r="H28" i="15" s="1"/>
  <c r="T28" i="15" s="1"/>
  <c r="V28" i="15" s="1"/>
  <c r="B27" i="19"/>
  <c r="Z1" i="7"/>
  <c r="G27" i="19"/>
  <c r="F22" i="25"/>
  <c r="E26" i="19"/>
  <c r="C25" i="24"/>
  <c r="H25" i="24" s="1"/>
  <c r="K45" i="2"/>
  <c r="I23" i="14" s="1"/>
  <c r="B26" i="19"/>
  <c r="Y1" i="8"/>
  <c r="Y1" i="9"/>
  <c r="A24" i="24"/>
  <c r="C24" i="24"/>
  <c r="G25" i="19"/>
  <c r="H44" i="2"/>
  <c r="A25" i="19"/>
  <c r="F25" i="19" s="1"/>
  <c r="B24" i="24"/>
  <c r="J44" i="2"/>
  <c r="K44" i="2"/>
  <c r="I26" i="15"/>
  <c r="B25" i="19"/>
  <c r="X1" i="7"/>
  <c r="X1" i="3"/>
  <c r="X1" i="23"/>
  <c r="X1" i="9"/>
  <c r="X1" i="6"/>
  <c r="I44" i="2"/>
  <c r="X1" i="4"/>
  <c r="D24" i="24"/>
  <c r="E25" i="19"/>
  <c r="X1" i="8"/>
  <c r="A44" i="2"/>
  <c r="D25" i="19"/>
  <c r="X1" i="11"/>
  <c r="A24" i="19"/>
  <c r="F24" i="19" s="1"/>
  <c r="B23" i="24"/>
  <c r="D23" i="24"/>
  <c r="I43" i="2"/>
  <c r="C23" i="24"/>
  <c r="F23" i="24" s="1"/>
  <c r="H43" i="2"/>
  <c r="H25" i="15" s="1"/>
  <c r="R25" i="15" s="1"/>
  <c r="C24" i="19"/>
  <c r="W1" i="8"/>
  <c r="W1" i="7"/>
  <c r="K43" i="2"/>
  <c r="I25" i="15" s="1"/>
  <c r="E24" i="19"/>
  <c r="D24" i="19"/>
  <c r="W1" i="11"/>
  <c r="W1" i="4"/>
  <c r="W1" i="9"/>
  <c r="B24" i="19"/>
  <c r="W1" i="3"/>
  <c r="W1" i="6"/>
  <c r="G24" i="19"/>
  <c r="A43" i="2"/>
  <c r="E23" i="24"/>
  <c r="F19" i="25"/>
  <c r="V1" i="6"/>
  <c r="C22" i="24"/>
  <c r="G22" i="24" s="1"/>
  <c r="V1" i="23"/>
  <c r="V1" i="7"/>
  <c r="I42" i="2"/>
  <c r="E23" i="19"/>
  <c r="V1" i="9"/>
  <c r="B22" i="24"/>
  <c r="V1" i="11"/>
  <c r="A42" i="2"/>
  <c r="D22" i="24"/>
  <c r="H42" i="2"/>
  <c r="E22" i="24"/>
  <c r="V1" i="3"/>
  <c r="C23" i="19"/>
  <c r="A22" i="19"/>
  <c r="F22" i="19" s="1"/>
  <c r="E21" i="24"/>
  <c r="G22" i="19"/>
  <c r="B21" i="24"/>
  <c r="D21" i="24"/>
  <c r="K41" i="2"/>
  <c r="I23" i="15" s="1"/>
  <c r="A21" i="24"/>
  <c r="I41" i="2"/>
  <c r="C22" i="19"/>
  <c r="D22" i="19"/>
  <c r="U1" i="6"/>
  <c r="U1" i="5"/>
  <c r="E22" i="19"/>
  <c r="U1" i="9"/>
  <c r="U1" i="3"/>
  <c r="H41" i="2"/>
  <c r="B22" i="19"/>
  <c r="U1" i="7"/>
  <c r="A41" i="2"/>
  <c r="U1" i="23"/>
  <c r="U1" i="8"/>
  <c r="J41" i="2"/>
  <c r="U1" i="11"/>
  <c r="H23" i="15"/>
  <c r="D20" i="24"/>
  <c r="A20" i="24"/>
  <c r="T1" i="7"/>
  <c r="D21" i="19"/>
  <c r="T1" i="8"/>
  <c r="J39" i="2"/>
  <c r="H39" i="2"/>
  <c r="H17" i="14" s="1"/>
  <c r="S1" i="23"/>
  <c r="D20" i="19"/>
  <c r="S1" i="8"/>
  <c r="S1" i="5"/>
  <c r="C19" i="24"/>
  <c r="S1" i="9"/>
  <c r="S1" i="7"/>
  <c r="D19" i="24"/>
  <c r="S1" i="6"/>
  <c r="S1" i="11"/>
  <c r="A20" i="19"/>
  <c r="F20" i="19" s="1"/>
  <c r="E19" i="24"/>
  <c r="B20" i="19"/>
  <c r="S1" i="4"/>
  <c r="K39" i="2"/>
  <c r="I17" i="14" s="1"/>
  <c r="D18" i="24"/>
  <c r="R1" i="3"/>
  <c r="J38" i="2"/>
  <c r="R1" i="8"/>
  <c r="R1" i="6"/>
  <c r="A38" i="2"/>
  <c r="A18" i="24"/>
  <c r="B19" i="19"/>
  <c r="D19" i="19"/>
  <c r="R1" i="5"/>
  <c r="A19" i="19"/>
  <c r="F19" i="19" s="1"/>
  <c r="E18" i="24"/>
  <c r="E19" i="19"/>
  <c r="G19" i="19"/>
  <c r="H38" i="2"/>
  <c r="R1" i="4"/>
  <c r="B18" i="24"/>
  <c r="C18" i="19"/>
  <c r="D18" i="19"/>
  <c r="B18" i="19"/>
  <c r="Q1" i="8"/>
  <c r="B17" i="24"/>
  <c r="Q1" i="4"/>
  <c r="C17" i="24"/>
  <c r="Q1" i="6"/>
  <c r="Q1" i="9"/>
  <c r="D17" i="24"/>
  <c r="Q1" i="23"/>
  <c r="A17" i="24"/>
  <c r="Q1" i="3"/>
  <c r="A18" i="19"/>
  <c r="F18" i="19" s="1"/>
  <c r="K37" i="2"/>
  <c r="G15" i="25" s="1"/>
  <c r="I36" i="2"/>
  <c r="G17" i="19"/>
  <c r="E16" i="24"/>
  <c r="A36" i="2"/>
  <c r="P1" i="4"/>
  <c r="P1" i="6"/>
  <c r="A16" i="24"/>
  <c r="P1" i="23"/>
  <c r="H36" i="2"/>
  <c r="F14" i="25" s="1"/>
  <c r="P1" i="5"/>
  <c r="D17" i="19"/>
  <c r="B16" i="19"/>
  <c r="K35" i="2"/>
  <c r="E16" i="19"/>
  <c r="C15" i="24"/>
  <c r="C16" i="19"/>
  <c r="E15" i="24"/>
  <c r="O1" i="7"/>
  <c r="A15" i="24"/>
  <c r="J35" i="2"/>
  <c r="I35" i="2"/>
  <c r="G16" i="19"/>
  <c r="O1" i="6"/>
  <c r="O1" i="23"/>
  <c r="O1" i="8"/>
  <c r="A35" i="2"/>
  <c r="O1" i="5"/>
  <c r="D14" i="24"/>
  <c r="D15" i="19"/>
  <c r="E15" i="19"/>
  <c r="I34" i="2"/>
  <c r="N1" i="9"/>
  <c r="N1" i="11"/>
  <c r="C15" i="19"/>
  <c r="B15" i="19"/>
  <c r="N1" i="6"/>
  <c r="H34" i="2"/>
  <c r="H12" i="14" s="1"/>
  <c r="N1" i="7"/>
  <c r="A14" i="24"/>
  <c r="A15" i="19"/>
  <c r="F15" i="19" s="1"/>
  <c r="I33" i="2"/>
  <c r="H33" i="2"/>
  <c r="M1" i="23"/>
  <c r="B14" i="19"/>
  <c r="M1" i="3"/>
  <c r="K33" i="2"/>
  <c r="D14" i="19"/>
  <c r="M1" i="8"/>
  <c r="M1" i="5"/>
  <c r="M1" i="7"/>
  <c r="A33" i="2"/>
  <c r="A14" i="19"/>
  <c r="F14" i="19" s="1"/>
  <c r="M1" i="4"/>
  <c r="G14" i="19"/>
  <c r="M1" i="6"/>
  <c r="J33" i="2"/>
  <c r="I32" i="2"/>
  <c r="C12" i="24"/>
  <c r="D13" i="19"/>
  <c r="L1" i="11"/>
  <c r="L1" i="7"/>
  <c r="L1" i="3"/>
  <c r="J32" i="2"/>
  <c r="D12" i="24"/>
  <c r="E13" i="19"/>
  <c r="A13" i="19"/>
  <c r="F13" i="19" s="1"/>
  <c r="H10" i="14"/>
  <c r="L1" i="5"/>
  <c r="K32" i="2"/>
  <c r="I10" i="14" s="1"/>
  <c r="B12" i="24"/>
  <c r="B13" i="19"/>
  <c r="L1" i="9"/>
  <c r="L1" i="4"/>
  <c r="A12" i="24"/>
  <c r="E12" i="24"/>
  <c r="G13" i="19"/>
  <c r="L1" i="6"/>
  <c r="E11" i="24"/>
  <c r="J31" i="2"/>
  <c r="K1" i="23"/>
  <c r="A12" i="19"/>
  <c r="F12" i="19" s="1"/>
  <c r="K1" i="7"/>
  <c r="D11" i="24"/>
  <c r="C12" i="19"/>
  <c r="K1" i="8"/>
  <c r="K1" i="4"/>
  <c r="K1" i="3"/>
  <c r="I31" i="2"/>
  <c r="B11" i="24"/>
  <c r="D12" i="19"/>
  <c r="K1" i="5"/>
  <c r="A11" i="24"/>
  <c r="I9" i="14"/>
  <c r="A31" i="2"/>
  <c r="G12" i="19"/>
  <c r="H31" i="2"/>
  <c r="H13" i="15" s="1"/>
  <c r="K1" i="11"/>
  <c r="K30" i="2"/>
  <c r="E10" i="24"/>
  <c r="D11" i="19"/>
  <c r="J1" i="9"/>
  <c r="J1" i="3"/>
  <c r="J30" i="2"/>
  <c r="C10" i="24"/>
  <c r="F10" i="24" s="1"/>
  <c r="J1" i="6"/>
  <c r="J1" i="23"/>
  <c r="B11" i="19"/>
  <c r="J1" i="4"/>
  <c r="J1" i="11"/>
  <c r="A30" i="2"/>
  <c r="H30" i="2"/>
  <c r="H8" i="14" s="1"/>
  <c r="B10" i="24"/>
  <c r="A11" i="19"/>
  <c r="F11" i="19" s="1"/>
  <c r="J1" i="8"/>
  <c r="D10" i="24"/>
  <c r="G11" i="19"/>
  <c r="I29" i="2"/>
  <c r="B10" i="19"/>
  <c r="H29" i="2"/>
  <c r="H7" i="14" s="1"/>
  <c r="J29" i="2"/>
  <c r="I1" i="5"/>
  <c r="I1" i="6"/>
  <c r="I1" i="8"/>
  <c r="D9" i="24"/>
  <c r="I1" i="9"/>
  <c r="E10" i="19"/>
  <c r="I1" i="7"/>
  <c r="G10" i="19"/>
  <c r="D10" i="19"/>
  <c r="C10" i="19"/>
  <c r="J28" i="2"/>
  <c r="E8" i="24"/>
  <c r="G9" i="19"/>
  <c r="E9" i="19"/>
  <c r="B8" i="24"/>
  <c r="D8" i="24"/>
  <c r="A28" i="2"/>
  <c r="C9" i="19"/>
  <c r="I27" i="2"/>
  <c r="G8" i="19"/>
  <c r="A8" i="19"/>
  <c r="F8" i="19" s="1"/>
  <c r="E7" i="24"/>
  <c r="E8" i="19"/>
  <c r="C8" i="19"/>
  <c r="D7" i="24"/>
  <c r="H27" i="2"/>
  <c r="H5" i="14" s="1"/>
  <c r="H26" i="2"/>
  <c r="E7" i="19"/>
  <c r="A6" i="19"/>
  <c r="F6" i="19" s="1"/>
  <c r="E5" i="24"/>
  <c r="J25" i="2"/>
  <c r="E6" i="19"/>
  <c r="B4" i="24"/>
  <c r="B5" i="19"/>
  <c r="D5" i="19"/>
  <c r="F48" i="25"/>
  <c r="L69" i="19"/>
  <c r="P69" i="19"/>
  <c r="G6" i="25"/>
  <c r="X33" i="19"/>
  <c r="F34" i="25"/>
  <c r="J44" i="19"/>
  <c r="W44" i="19"/>
  <c r="H9" i="14"/>
  <c r="H54" i="15"/>
  <c r="I54" i="15"/>
  <c r="H1" i="8"/>
  <c r="H1" i="5"/>
  <c r="G1" i="11"/>
  <c r="H1" i="6"/>
  <c r="G1" i="7"/>
  <c r="G1" i="6"/>
  <c r="A41" i="24"/>
  <c r="G23" i="19"/>
  <c r="A37" i="19"/>
  <c r="F37" i="19" s="1"/>
  <c r="A59" i="24"/>
  <c r="G84" i="19"/>
  <c r="A57" i="24"/>
  <c r="A68" i="19"/>
  <c r="F68" i="19" s="1"/>
  <c r="G82" i="19"/>
  <c r="B81" i="24"/>
  <c r="E1" i="23"/>
  <c r="H80" i="15"/>
  <c r="H27" i="14"/>
  <c r="K24" i="2"/>
  <c r="K25" i="2"/>
  <c r="G3" i="25" s="1"/>
  <c r="D8" i="19"/>
  <c r="C8" i="24"/>
  <c r="H21" i="15"/>
  <c r="C85" i="24"/>
  <c r="G85" i="24" s="1"/>
  <c r="J84" i="2"/>
  <c r="I35" i="15"/>
  <c r="T1" i="23"/>
  <c r="B39" i="19"/>
  <c r="AE1" i="7"/>
  <c r="BL1" i="3"/>
  <c r="A40" i="2"/>
  <c r="CG1" i="6"/>
  <c r="CG1" i="3"/>
  <c r="H105" i="2"/>
  <c r="D85" i="24"/>
  <c r="T1" i="9"/>
  <c r="B21" i="19"/>
  <c r="C20" i="24"/>
  <c r="H20" i="24" s="1"/>
  <c r="E20" i="24"/>
  <c r="A45" i="2"/>
  <c r="J45" i="2"/>
  <c r="E25" i="24"/>
  <c r="AH1" i="11"/>
  <c r="D34" i="24"/>
  <c r="AQ1" i="9"/>
  <c r="D43" i="24"/>
  <c r="BP1" i="5"/>
  <c r="H88" i="2"/>
  <c r="H66" i="14" s="1"/>
  <c r="AF1" i="5"/>
  <c r="C32" i="24"/>
  <c r="I84" i="2"/>
  <c r="AF1" i="6"/>
  <c r="AE1" i="3"/>
  <c r="B31" i="24"/>
  <c r="J72" i="2"/>
  <c r="A65" i="19"/>
  <c r="F65" i="19" s="1"/>
  <c r="K84" i="2"/>
  <c r="I62" i="14" s="1"/>
  <c r="D39" i="19"/>
  <c r="K58" i="2"/>
  <c r="L67" i="19"/>
  <c r="M38" i="19"/>
  <c r="V67" i="19"/>
  <c r="B9" i="24"/>
  <c r="E1" i="9"/>
  <c r="I28" i="2"/>
  <c r="G6" i="19"/>
  <c r="J42" i="2"/>
  <c r="G15" i="19"/>
  <c r="C16" i="24"/>
  <c r="G16" i="24" s="1"/>
  <c r="P1" i="3"/>
  <c r="A22" i="24"/>
  <c r="B14" i="24"/>
  <c r="B16" i="24"/>
  <c r="E18" i="19"/>
  <c r="C18" i="24"/>
  <c r="F18" i="24" s="1"/>
  <c r="J27" i="2"/>
  <c r="C11" i="19"/>
  <c r="K1" i="6"/>
  <c r="D16" i="24"/>
  <c r="A34" i="2"/>
  <c r="Q1" i="7"/>
  <c r="C19" i="19"/>
  <c r="H19" i="19" s="1"/>
  <c r="BN19" i="19" s="1"/>
  <c r="N16" i="21" s="1"/>
  <c r="I42" i="14"/>
  <c r="F40" i="25"/>
  <c r="A29" i="24"/>
  <c r="E45" i="24"/>
  <c r="G70" i="19"/>
  <c r="A72" i="19"/>
  <c r="F72" i="19" s="1"/>
  <c r="A74" i="19"/>
  <c r="F74" i="19" s="1"/>
  <c r="A39" i="24"/>
  <c r="E63" i="24"/>
  <c r="I1" i="3"/>
  <c r="N1" i="4"/>
  <c r="P1" i="8"/>
  <c r="J34" i="2"/>
  <c r="G20" i="19"/>
  <c r="E54" i="24"/>
  <c r="E66" i="24"/>
  <c r="E74" i="24"/>
  <c r="B80" i="24"/>
  <c r="A84" i="24"/>
  <c r="E40" i="24"/>
  <c r="G57" i="19"/>
  <c r="G37" i="19"/>
  <c r="I56" i="14"/>
  <c r="A103" i="2"/>
  <c r="A95" i="2"/>
  <c r="A87" i="2"/>
  <c r="A79" i="2"/>
  <c r="A71" i="2"/>
  <c r="A62" i="2"/>
  <c r="C14" i="19"/>
  <c r="A39" i="2"/>
  <c r="CF1" i="3"/>
  <c r="CD1" i="3"/>
  <c r="CB1" i="3"/>
  <c r="BZ1" i="3"/>
  <c r="BX1" i="6"/>
  <c r="BV1" i="6"/>
  <c r="BT1" i="6"/>
  <c r="BR1" i="4"/>
  <c r="BP1" i="3"/>
  <c r="BN1" i="9"/>
  <c r="BK1" i="7"/>
  <c r="BI1" i="7"/>
  <c r="BG1" i="7"/>
  <c r="BE1" i="7"/>
  <c r="BC1" i="7"/>
  <c r="BA1" i="6"/>
  <c r="AX1" i="6"/>
  <c r="AV1" i="6"/>
  <c r="AT1" i="4"/>
  <c r="AS1" i="11"/>
  <c r="AO1" i="3"/>
  <c r="AI1" i="3"/>
  <c r="X1" i="5"/>
  <c r="AD1" i="4"/>
  <c r="V1" i="4"/>
  <c r="M1" i="9"/>
  <c r="E35" i="19"/>
  <c r="D54" i="19"/>
  <c r="E71" i="19"/>
  <c r="D23" i="19"/>
  <c r="B42" i="19"/>
  <c r="D59" i="19"/>
  <c r="B76" i="19"/>
  <c r="E12" i="19"/>
  <c r="R1" i="23"/>
  <c r="W1" i="23"/>
  <c r="I24" i="2"/>
  <c r="H48" i="2"/>
  <c r="H30" i="15" s="1"/>
  <c r="P30" i="15" s="1"/>
  <c r="I68" i="2"/>
  <c r="K102" i="2"/>
  <c r="I84" i="15" s="1"/>
  <c r="C36" i="24"/>
  <c r="G36" i="24" s="1"/>
  <c r="AF41" i="19"/>
  <c r="H41" i="19"/>
  <c r="BN41" i="19" s="1"/>
  <c r="N38" i="21" s="1"/>
  <c r="N41" i="19"/>
  <c r="U41" i="19"/>
  <c r="A6" i="24"/>
  <c r="F1" i="8"/>
  <c r="Q39" i="19"/>
  <c r="X69" i="19"/>
  <c r="I69" i="19"/>
  <c r="Y33" i="19"/>
  <c r="K44" i="19"/>
  <c r="I13" i="15"/>
  <c r="H19" i="15"/>
  <c r="P19" i="15" s="1"/>
  <c r="AA39" i="19"/>
  <c r="H20" i="14"/>
  <c r="H1" i="3"/>
  <c r="A7" i="24"/>
  <c r="H1" i="4"/>
  <c r="G1" i="23"/>
  <c r="D1" i="11"/>
  <c r="E41" i="24"/>
  <c r="E27" i="24"/>
  <c r="A60" i="19"/>
  <c r="F60" i="19" s="1"/>
  <c r="CE1" i="23"/>
  <c r="E76" i="24"/>
  <c r="E57" i="24"/>
  <c r="E67" i="24"/>
  <c r="A71" i="24"/>
  <c r="E81" i="24"/>
  <c r="H75" i="15"/>
  <c r="N75" i="15" s="1"/>
  <c r="H55" i="15"/>
  <c r="D6" i="19"/>
  <c r="D7" i="19"/>
  <c r="C7" i="24"/>
  <c r="H7" i="24" s="1"/>
  <c r="C9" i="24"/>
  <c r="F9" i="24" s="1"/>
  <c r="K105" i="2"/>
  <c r="I72" i="2"/>
  <c r="F41" i="25"/>
  <c r="I45" i="2"/>
  <c r="H14" i="15"/>
  <c r="F75" i="25"/>
  <c r="AL1" i="3"/>
  <c r="AQ1" i="8"/>
  <c r="CG1" i="8"/>
  <c r="G65" i="19"/>
  <c r="D86" i="19"/>
  <c r="C86" i="19"/>
  <c r="B85" i="24"/>
  <c r="E85" i="24"/>
  <c r="T1" i="3"/>
  <c r="I40" i="2"/>
  <c r="A21" i="19"/>
  <c r="F21" i="19" s="1"/>
  <c r="Y1" i="11"/>
  <c r="Y1" i="6"/>
  <c r="H45" i="2"/>
  <c r="F21" i="25" s="1"/>
  <c r="D25" i="24"/>
  <c r="A25" i="24"/>
  <c r="AH1" i="7"/>
  <c r="K54" i="2"/>
  <c r="AQ1" i="6"/>
  <c r="A44" i="19"/>
  <c r="F44" i="19" s="1"/>
  <c r="BP1" i="4"/>
  <c r="D68" i="24"/>
  <c r="AF1" i="4"/>
  <c r="B32" i="24"/>
  <c r="C52" i="24"/>
  <c r="H52" i="24" s="1"/>
  <c r="E53" i="19"/>
  <c r="T1" i="11"/>
  <c r="AE1" i="4"/>
  <c r="H51" i="2"/>
  <c r="H29" i="14" s="1"/>
  <c r="G53" i="19"/>
  <c r="A53" i="19"/>
  <c r="F53" i="19" s="1"/>
  <c r="BL1" i="4"/>
  <c r="D64" i="24"/>
  <c r="G39" i="19"/>
  <c r="AL1" i="4"/>
  <c r="B38" i="24"/>
  <c r="P38" i="19"/>
  <c r="U38" i="19"/>
  <c r="A9" i="24"/>
  <c r="B6" i="24"/>
  <c r="A29" i="2"/>
  <c r="B15" i="24"/>
  <c r="V1" i="8"/>
  <c r="J36" i="2"/>
  <c r="N1" i="5"/>
  <c r="B23" i="19"/>
  <c r="H35" i="2"/>
  <c r="Q1" i="5"/>
  <c r="I38" i="2"/>
  <c r="E1" i="11"/>
  <c r="A10" i="19"/>
  <c r="F10" i="19" s="1"/>
  <c r="E11" i="19"/>
  <c r="C11" i="24"/>
  <c r="R1" i="7"/>
  <c r="D15" i="24"/>
  <c r="O1" i="3"/>
  <c r="AD67" i="19"/>
  <c r="H73" i="15"/>
  <c r="Q73" i="15" s="1"/>
  <c r="H74" i="14"/>
  <c r="I76" i="14"/>
  <c r="G38" i="19"/>
  <c r="A61" i="24"/>
  <c r="A85" i="24"/>
  <c r="CD1" i="23"/>
  <c r="G56" i="19"/>
  <c r="A77" i="24"/>
  <c r="A23" i="24"/>
  <c r="A48" i="19"/>
  <c r="F48" i="19" s="1"/>
  <c r="C20" i="19"/>
  <c r="O1" i="11"/>
  <c r="Q1" i="11"/>
  <c r="E17" i="24"/>
  <c r="G18" i="19"/>
  <c r="E30" i="24"/>
  <c r="A70" i="24"/>
  <c r="G79" i="19"/>
  <c r="B82" i="24"/>
  <c r="A19" i="24"/>
  <c r="A81" i="19"/>
  <c r="F81" i="19" s="1"/>
  <c r="G47" i="19"/>
  <c r="A99" i="2"/>
  <c r="A91" i="2"/>
  <c r="A83" i="2"/>
  <c r="A75" i="2"/>
  <c r="A67" i="2"/>
  <c r="A57" i="2"/>
  <c r="C13" i="19"/>
  <c r="A50" i="2"/>
  <c r="CE1" i="4"/>
  <c r="CC1" i="4"/>
  <c r="CA1" i="4"/>
  <c r="BY1" i="4"/>
  <c r="BW1" i="5"/>
  <c r="BU1" i="5"/>
  <c r="BS1" i="3"/>
  <c r="BQ1" i="3"/>
  <c r="BO1" i="9"/>
  <c r="BM1" i="9"/>
  <c r="BJ1" i="7"/>
  <c r="BH1" i="7"/>
  <c r="BF1" i="7"/>
  <c r="BD1" i="7"/>
  <c r="BB1" i="7"/>
  <c r="AY1" i="5"/>
  <c r="AW1" i="5"/>
  <c r="AU1" i="5"/>
  <c r="AR1" i="11"/>
  <c r="AM1" i="3"/>
  <c r="AC1" i="8"/>
  <c r="AJ1" i="3"/>
  <c r="Z1" i="4"/>
  <c r="K1" i="9"/>
  <c r="C25" i="19"/>
  <c r="Z25" i="19" s="1"/>
  <c r="B45" i="19"/>
  <c r="D62" i="19"/>
  <c r="E79" i="19"/>
  <c r="E32" i="19"/>
  <c r="E50" i="19"/>
  <c r="C68" i="19"/>
  <c r="AE68" i="19" s="1"/>
  <c r="B84" i="19"/>
  <c r="D16" i="19"/>
  <c r="BU1" i="23"/>
  <c r="AN1" i="23"/>
  <c r="K36" i="2"/>
  <c r="J59" i="2"/>
  <c r="H85" i="2"/>
  <c r="H63" i="14" s="1"/>
  <c r="C60" i="24"/>
  <c r="G60" i="24" s="1"/>
  <c r="N13" i="15"/>
  <c r="M13" i="15"/>
  <c r="I50" i="19"/>
  <c r="AB50" i="19"/>
  <c r="H45" i="15"/>
  <c r="H41" i="14"/>
  <c r="I45" i="14"/>
  <c r="I49" i="15"/>
  <c r="H29" i="24"/>
  <c r="G29" i="24"/>
  <c r="H75" i="19"/>
  <c r="BN75" i="19" s="1"/>
  <c r="N72" i="21" s="1"/>
  <c r="H26" i="15"/>
  <c r="J26" i="15" s="1"/>
  <c r="W26" i="15" s="1"/>
  <c r="F20" i="25"/>
  <c r="H22" i="14"/>
  <c r="I32" i="15"/>
  <c r="I49" i="14"/>
  <c r="I53" i="15"/>
  <c r="I54" i="14"/>
  <c r="AG69" i="19"/>
  <c r="S69" i="19"/>
  <c r="T69" i="19"/>
  <c r="R69" i="19"/>
  <c r="S80" i="15"/>
  <c r="K21" i="15"/>
  <c r="X21" i="15" s="1"/>
  <c r="H44" i="19"/>
  <c r="BN44" i="19" s="1"/>
  <c r="O41" i="25" s="1"/>
  <c r="I44" i="19"/>
  <c r="P44" i="19"/>
  <c r="V26" i="19"/>
  <c r="F9" i="25"/>
  <c r="F39" i="25"/>
  <c r="G21" i="24"/>
  <c r="U46" i="19"/>
  <c r="AI46" i="19"/>
  <c r="I8" i="14"/>
  <c r="G10" i="25"/>
  <c r="AA37" i="19"/>
  <c r="T79" i="19"/>
  <c r="W83" i="19"/>
  <c r="X83" i="19"/>
  <c r="AH48" i="19"/>
  <c r="I80" i="14"/>
  <c r="G80" i="25"/>
  <c r="I86" i="15"/>
  <c r="AG71" i="19"/>
  <c r="AC17" i="19"/>
  <c r="H50" i="15"/>
  <c r="F44" i="25"/>
  <c r="O69" i="19"/>
  <c r="AH69" i="19"/>
  <c r="H69" i="19"/>
  <c r="BN69" i="19" s="1"/>
  <c r="O66" i="25" s="1"/>
  <c r="H83" i="14"/>
  <c r="T21" i="15"/>
  <c r="L39" i="2" s="1"/>
  <c r="S44" i="19"/>
  <c r="I52" i="19"/>
  <c r="Z37" i="19"/>
  <c r="S17" i="19"/>
  <c r="H52" i="19"/>
  <c r="BN52" i="19" s="1"/>
  <c r="O49" i="14" s="1"/>
  <c r="I31" i="15"/>
  <c r="X20" i="19"/>
  <c r="R20" i="19"/>
  <c r="G43" i="25"/>
  <c r="P25" i="19"/>
  <c r="AG25" i="19"/>
  <c r="U25" i="19"/>
  <c r="I25" i="19"/>
  <c r="T41" i="19"/>
  <c r="O41" i="19"/>
  <c r="Y41" i="19"/>
  <c r="R41" i="19"/>
  <c r="J41" i="19"/>
  <c r="I41" i="19"/>
  <c r="W41" i="19"/>
  <c r="AT41" i="19"/>
  <c r="V41" i="19"/>
  <c r="S41" i="19"/>
  <c r="Q67" i="19"/>
  <c r="M67" i="19"/>
  <c r="Z67" i="19"/>
  <c r="H67" i="19"/>
  <c r="BN67" i="19" s="1"/>
  <c r="O64" i="14" s="1"/>
  <c r="L36" i="19"/>
  <c r="N36" i="19"/>
  <c r="AH36" i="19"/>
  <c r="AE38" i="19"/>
  <c r="H38" i="19"/>
  <c r="BN38" i="19" s="1"/>
  <c r="O35" i="14" s="1"/>
  <c r="Z38" i="19"/>
  <c r="AH38" i="19"/>
  <c r="S38" i="19"/>
  <c r="Q38" i="19"/>
  <c r="AG38" i="19"/>
  <c r="AA38" i="19"/>
  <c r="T38" i="19"/>
  <c r="I38" i="19"/>
  <c r="AI38" i="19"/>
  <c r="AE66" i="19"/>
  <c r="O66" i="19"/>
  <c r="J66" i="19"/>
  <c r="Y66" i="19"/>
  <c r="AG66" i="19"/>
  <c r="X66" i="19"/>
  <c r="N66" i="19"/>
  <c r="X68" i="19"/>
  <c r="G39" i="24"/>
  <c r="F39" i="24"/>
  <c r="H22" i="24"/>
  <c r="F22" i="24"/>
  <c r="C6" i="24"/>
  <c r="H6" i="24" s="1"/>
  <c r="B7" i="19"/>
  <c r="A7" i="19"/>
  <c r="F7" i="19" s="1"/>
  <c r="G7" i="19"/>
  <c r="F1" i="9"/>
  <c r="I26" i="2"/>
  <c r="B6" i="19"/>
  <c r="E1" i="7"/>
  <c r="I25" i="2"/>
  <c r="B5" i="24"/>
  <c r="A5" i="24"/>
  <c r="H25" i="2"/>
  <c r="E1" i="8" s="1"/>
  <c r="D5" i="24"/>
  <c r="E1" i="4"/>
  <c r="E1" i="6"/>
  <c r="C6" i="19"/>
  <c r="H24" i="2"/>
  <c r="A24" i="2"/>
  <c r="A25" i="2" s="1"/>
  <c r="A26" i="2" s="1"/>
  <c r="A27" i="2" s="1"/>
  <c r="A5" i="19"/>
  <c r="E5" i="19"/>
  <c r="G5" i="19"/>
  <c r="E4" i="24"/>
  <c r="M1" i="11"/>
  <c r="D13" i="24"/>
  <c r="A13" i="24"/>
  <c r="E13" i="24"/>
  <c r="B13" i="24"/>
  <c r="C13" i="24"/>
  <c r="G52" i="19"/>
  <c r="F83" i="24"/>
  <c r="H83" i="24"/>
  <c r="AB21" i="19"/>
  <c r="R21" i="19"/>
  <c r="I21" i="19"/>
  <c r="U28" i="15"/>
  <c r="R28" i="15"/>
  <c r="L28" i="15"/>
  <c r="Y28" i="15" s="1"/>
  <c r="N28" i="15"/>
  <c r="K28" i="15"/>
  <c r="X28" i="15" s="1"/>
  <c r="F50" i="24"/>
  <c r="AA55" i="19"/>
  <c r="P55" i="19"/>
  <c r="U55" i="19"/>
  <c r="I22" i="19"/>
  <c r="N22" i="19"/>
  <c r="AG22" i="19"/>
  <c r="L22" i="19"/>
  <c r="T22" i="19"/>
  <c r="Z34" i="19"/>
  <c r="AG56" i="19"/>
  <c r="Y60" i="19"/>
  <c r="Q62" i="19"/>
  <c r="S62" i="19"/>
  <c r="AH62" i="19"/>
  <c r="Z64" i="19"/>
  <c r="AC64" i="19"/>
  <c r="Z21" i="19"/>
  <c r="H85" i="24"/>
  <c r="H21" i="19"/>
  <c r="BN21" i="19" s="1"/>
  <c r="O18" i="14" s="1"/>
  <c r="S21" i="19"/>
  <c r="U33" i="19"/>
  <c r="I33" i="19"/>
  <c r="AF21" i="19"/>
  <c r="R77" i="15"/>
  <c r="U62" i="19"/>
  <c r="M64" i="19"/>
  <c r="S22" i="19"/>
  <c r="AE22" i="19"/>
  <c r="G18" i="24"/>
  <c r="H18" i="24"/>
  <c r="I19" i="19"/>
  <c r="S28" i="15"/>
  <c r="P28" i="15"/>
  <c r="F68" i="24"/>
  <c r="V21" i="19"/>
  <c r="W21" i="19"/>
  <c r="G40" i="24"/>
  <c r="Z86" i="19"/>
  <c r="AB33" i="19"/>
  <c r="AF33" i="19"/>
  <c r="Z33" i="19"/>
  <c r="M33" i="19"/>
  <c r="L33" i="19"/>
  <c r="J28" i="15"/>
  <c r="W28" i="15" s="1"/>
  <c r="J57" i="19"/>
  <c r="H57" i="19"/>
  <c r="BN57" i="19" s="1"/>
  <c r="O54" i="25" s="1"/>
  <c r="V59" i="19"/>
  <c r="P59" i="19"/>
  <c r="AF24" i="19"/>
  <c r="Z58" i="19"/>
  <c r="AF12" i="19"/>
  <c r="T12" i="19"/>
  <c r="R50" i="15"/>
  <c r="F36" i="24"/>
  <c r="N21" i="19"/>
  <c r="AG21" i="19"/>
  <c r="H33" i="19"/>
  <c r="BN33" i="19" s="1"/>
  <c r="N30" i="21" s="1"/>
  <c r="Q33" i="19"/>
  <c r="AC21" i="19"/>
  <c r="AE33" i="19"/>
  <c r="H40" i="24"/>
  <c r="R75" i="15"/>
  <c r="J75" i="15"/>
  <c r="W75" i="15" s="1"/>
  <c r="T49" i="15"/>
  <c r="V49" i="15" s="1"/>
  <c r="O77" i="15"/>
  <c r="T25" i="15"/>
  <c r="V25" i="15" s="1"/>
  <c r="Q25" i="15"/>
  <c r="AT12" i="19"/>
  <c r="L59" i="19"/>
  <c r="V24" i="19"/>
  <c r="AE60" i="19"/>
  <c r="Q28" i="15"/>
  <c r="AE20" i="19"/>
  <c r="U20" i="19"/>
  <c r="V71" i="19"/>
  <c r="W71" i="19"/>
  <c r="P71" i="19"/>
  <c r="AF75" i="19"/>
  <c r="AE77" i="19"/>
  <c r="H77" i="19"/>
  <c r="BN77" i="19" s="1"/>
  <c r="O74" i="25" s="1"/>
  <c r="AF77" i="19"/>
  <c r="K77" i="19"/>
  <c r="J77" i="19"/>
  <c r="AC83" i="19"/>
  <c r="AI83" i="19"/>
  <c r="AH83" i="19"/>
  <c r="R85" i="19"/>
  <c r="H85" i="19"/>
  <c r="BN85" i="19" s="1"/>
  <c r="O82" i="14" s="1"/>
  <c r="AB46" i="19"/>
  <c r="I46" i="19"/>
  <c r="Y46" i="19"/>
  <c r="M48" i="19"/>
  <c r="O50" i="19"/>
  <c r="J50" i="19"/>
  <c r="AH52" i="19"/>
  <c r="Q80" i="15"/>
  <c r="F28" i="24"/>
  <c r="H28" i="24"/>
  <c r="F25" i="24"/>
  <c r="G25" i="24"/>
  <c r="Q75" i="15"/>
  <c r="L37" i="19"/>
  <c r="X37" i="19"/>
  <c r="N37" i="19"/>
  <c r="W37" i="19"/>
  <c r="Z73" i="19"/>
  <c r="R73" i="19"/>
  <c r="I73" i="19"/>
  <c r="Q73" i="19"/>
  <c r="AF73" i="19"/>
  <c r="W73" i="19"/>
  <c r="AF79" i="19"/>
  <c r="Y79" i="19"/>
  <c r="R79" i="19"/>
  <c r="O79" i="19"/>
  <c r="S85" i="19"/>
  <c r="J85" i="19"/>
  <c r="Q85" i="19"/>
  <c r="X46" i="19"/>
  <c r="Q46" i="19"/>
  <c r="Z46" i="19"/>
  <c r="AT46" i="19"/>
  <c r="AE46" i="19"/>
  <c r="L46" i="19"/>
  <c r="O46" i="19"/>
  <c r="J46" i="19"/>
  <c r="S46" i="19"/>
  <c r="AH46" i="19"/>
  <c r="T52" i="19"/>
  <c r="Y52" i="19"/>
  <c r="AI52" i="19"/>
  <c r="AE52" i="19"/>
  <c r="M52" i="19"/>
  <c r="G10" i="24"/>
  <c r="H10" i="24"/>
  <c r="G56" i="24"/>
  <c r="H56" i="24"/>
  <c r="F31" i="24"/>
  <c r="S75" i="15"/>
  <c r="P75" i="15"/>
  <c r="F52" i="24"/>
  <c r="AA44" i="19"/>
  <c r="M44" i="19"/>
  <c r="AT44" i="19"/>
  <c r="T44" i="19"/>
  <c r="AE69" i="19"/>
  <c r="N69" i="19"/>
  <c r="N46" i="19"/>
  <c r="U85" i="19"/>
  <c r="W79" i="19"/>
  <c r="U73" i="19"/>
  <c r="V79" i="19"/>
  <c r="O52" i="19"/>
  <c r="J79" i="19"/>
  <c r="T71" i="19"/>
  <c r="S37" i="19"/>
  <c r="AA46" i="19"/>
  <c r="H81" i="24"/>
  <c r="F81" i="24"/>
  <c r="M75" i="15"/>
  <c r="O75" i="15"/>
  <c r="S71" i="19"/>
  <c r="N71" i="19"/>
  <c r="Q71" i="19"/>
  <c r="AD71" i="19"/>
  <c r="Z71" i="19"/>
  <c r="I71" i="19"/>
  <c r="AH71" i="19"/>
  <c r="O71" i="19"/>
  <c r="L71" i="19"/>
  <c r="U71" i="19"/>
  <c r="M71" i="19"/>
  <c r="O75" i="19"/>
  <c r="R75" i="19"/>
  <c r="V75" i="19"/>
  <c r="O77" i="19"/>
  <c r="W77" i="19"/>
  <c r="R77" i="19"/>
  <c r="P77" i="19"/>
  <c r="V77" i="19"/>
  <c r="AD77" i="19"/>
  <c r="AH77" i="19"/>
  <c r="Y77" i="19"/>
  <c r="T77" i="19"/>
  <c r="K83" i="19"/>
  <c r="V83" i="19"/>
  <c r="O83" i="19"/>
  <c r="N83" i="19"/>
  <c r="AT83" i="19"/>
  <c r="AD83" i="19"/>
  <c r="H83" i="19"/>
  <c r="BN83" i="19" s="1"/>
  <c r="Y83" i="19"/>
  <c r="L83" i="19"/>
  <c r="P48" i="19"/>
  <c r="Q50" i="19"/>
  <c r="H50" i="19"/>
  <c r="BN50" i="19" s="1"/>
  <c r="O47" i="25" s="1"/>
  <c r="K50" i="19"/>
  <c r="AE50" i="19"/>
  <c r="V50" i="19"/>
  <c r="Y50" i="19"/>
  <c r="AF50" i="19"/>
  <c r="AH50" i="19"/>
  <c r="AG50" i="19"/>
  <c r="U50" i="19"/>
  <c r="S50" i="19"/>
  <c r="H65" i="24"/>
  <c r="G65" i="24"/>
  <c r="H41" i="24"/>
  <c r="G41" i="24"/>
  <c r="K75" i="15"/>
  <c r="X75" i="15" s="1"/>
  <c r="AA26" i="19"/>
  <c r="AH26" i="19"/>
  <c r="Y35" i="19"/>
  <c r="H21" i="24"/>
  <c r="M50" i="19"/>
  <c r="R46" i="19"/>
  <c r="AH85" i="19"/>
  <c r="P79" i="19"/>
  <c r="U77" i="19"/>
  <c r="AI73" i="19"/>
  <c r="R37" i="19"/>
  <c r="P83" i="19"/>
  <c r="Q52" i="19"/>
  <c r="I77" i="19"/>
  <c r="I37" i="19"/>
  <c r="AA73" i="19"/>
  <c r="AE37" i="19"/>
  <c r="G28" i="24"/>
  <c r="M55" i="19"/>
  <c r="W57" i="19"/>
  <c r="AF61" i="19"/>
  <c r="AB22" i="19"/>
  <c r="V22" i="19"/>
  <c r="AI22" i="19"/>
  <c r="J24" i="19"/>
  <c r="AD56" i="19"/>
  <c r="L56" i="19"/>
  <c r="O58" i="19"/>
  <c r="P62" i="19"/>
  <c r="V62" i="19"/>
  <c r="F84" i="24"/>
  <c r="J67" i="19"/>
  <c r="AH67" i="19"/>
  <c r="Q36" i="19"/>
  <c r="Y68" i="19"/>
  <c r="F77" i="24"/>
  <c r="H39" i="24"/>
  <c r="H36" i="24"/>
  <c r="P13" i="15"/>
  <c r="S13" i="15"/>
  <c r="Q13" i="15"/>
  <c r="N54" i="15"/>
  <c r="X21" i="19"/>
  <c r="Y21" i="19"/>
  <c r="AI21" i="19"/>
  <c r="AT21" i="19"/>
  <c r="P21" i="19"/>
  <c r="Q21" i="19"/>
  <c r="P39" i="19"/>
  <c r="W39" i="19"/>
  <c r="S25" i="15"/>
  <c r="W10" i="19"/>
  <c r="R10" i="19"/>
  <c r="AD21" i="19"/>
  <c r="AE21" i="19"/>
  <c r="U64" i="19"/>
  <c r="AH12" i="19"/>
  <c r="K12" i="19"/>
  <c r="I62" i="19"/>
  <c r="Q22" i="19"/>
  <c r="S64" i="19"/>
  <c r="H22" i="19"/>
  <c r="BN22" i="19" s="1"/>
  <c r="N19" i="21" s="1"/>
  <c r="AT58" i="19"/>
  <c r="Q59" i="19"/>
  <c r="N62" i="19"/>
  <c r="J56" i="19"/>
  <c r="S34" i="19"/>
  <c r="P22" i="19"/>
  <c r="AH59" i="19"/>
  <c r="G76" i="24"/>
  <c r="F58" i="24"/>
  <c r="G58" i="24"/>
  <c r="L13" i="15"/>
  <c r="Y13" i="15" s="1"/>
  <c r="K65" i="19"/>
  <c r="G81" i="24"/>
  <c r="AE55" i="19"/>
  <c r="AG55" i="19"/>
  <c r="Y55" i="19"/>
  <c r="Z55" i="19"/>
  <c r="AD55" i="19"/>
  <c r="S55" i="19"/>
  <c r="AB55" i="19"/>
  <c r="K55" i="19"/>
  <c r="AF57" i="19"/>
  <c r="AH57" i="19"/>
  <c r="Y57" i="19"/>
  <c r="AB57" i="19"/>
  <c r="AA57" i="19"/>
  <c r="Z57" i="19"/>
  <c r="R57" i="19"/>
  <c r="X57" i="19"/>
  <c r="U57" i="19"/>
  <c r="AC57" i="19"/>
  <c r="N57" i="19"/>
  <c r="L57" i="19"/>
  <c r="S57" i="19"/>
  <c r="J59" i="19"/>
  <c r="AG59" i="19"/>
  <c r="AF59" i="19"/>
  <c r="AD59" i="19"/>
  <c r="O59" i="19"/>
  <c r="S59" i="19"/>
  <c r="K59" i="19"/>
  <c r="H59" i="19"/>
  <c r="BN59" i="19" s="1"/>
  <c r="O56" i="14" s="1"/>
  <c r="X61" i="19"/>
  <c r="AI61" i="19"/>
  <c r="AC61" i="19"/>
  <c r="T63" i="19"/>
  <c r="AA22" i="19"/>
  <c r="AD22" i="19"/>
  <c r="Z22" i="19"/>
  <c r="U22" i="19"/>
  <c r="X22" i="19"/>
  <c r="R22" i="19"/>
  <c r="AC22" i="19"/>
  <c r="AF22" i="19"/>
  <c r="K22" i="19"/>
  <c r="Y22" i="19"/>
  <c r="O22" i="19"/>
  <c r="W22" i="19"/>
  <c r="AD24" i="19"/>
  <c r="AA24" i="19"/>
  <c r="M24" i="19"/>
  <c r="H24" i="19"/>
  <c r="BN24" i="19" s="1"/>
  <c r="O21" i="25" s="1"/>
  <c r="P24" i="19"/>
  <c r="AI24" i="19"/>
  <c r="L24" i="19"/>
  <c r="K34" i="19"/>
  <c r="AD34" i="19"/>
  <c r="V34" i="19"/>
  <c r="AI34" i="19"/>
  <c r="AI54" i="19"/>
  <c r="Q54" i="19"/>
  <c r="AA56" i="19"/>
  <c r="O56" i="19"/>
  <c r="Q56" i="19"/>
  <c r="P56" i="19"/>
  <c r="R56" i="19"/>
  <c r="I56" i="19"/>
  <c r="M56" i="19"/>
  <c r="AB58" i="19"/>
  <c r="AG58" i="19"/>
  <c r="AD58" i="19"/>
  <c r="H58" i="19"/>
  <c r="BN58" i="19" s="1"/>
  <c r="N55" i="21" s="1"/>
  <c r="P58" i="19"/>
  <c r="K58" i="19"/>
  <c r="X58" i="19"/>
  <c r="J58" i="19"/>
  <c r="AH58" i="19"/>
  <c r="R60" i="19"/>
  <c r="AE62" i="19"/>
  <c r="AC62" i="19"/>
  <c r="J62" i="19"/>
  <c r="AD62" i="19"/>
  <c r="AB62" i="19"/>
  <c r="AA62" i="19"/>
  <c r="AT62" i="19"/>
  <c r="T62" i="19"/>
  <c r="X62" i="19"/>
  <c r="O62" i="19"/>
  <c r="K62" i="19"/>
  <c r="AF62" i="19"/>
  <c r="Z62" i="19"/>
  <c r="AG62" i="19"/>
  <c r="AB64" i="19"/>
  <c r="W64" i="19"/>
  <c r="L64" i="19"/>
  <c r="R64" i="19"/>
  <c r="AA64" i="19"/>
  <c r="AF64" i="19"/>
  <c r="AH64" i="19"/>
  <c r="AG64" i="19"/>
  <c r="P64" i="19"/>
  <c r="AT64" i="19"/>
  <c r="O64" i="19"/>
  <c r="Y64" i="19"/>
  <c r="AE64" i="19"/>
  <c r="T64" i="19"/>
  <c r="AI64" i="19"/>
  <c r="X64" i="19"/>
  <c r="V64" i="19"/>
  <c r="N64" i="19"/>
  <c r="Q64" i="19"/>
  <c r="AC12" i="19"/>
  <c r="AE12" i="19"/>
  <c r="N12" i="19"/>
  <c r="AA12" i="19"/>
  <c r="Z12" i="19"/>
  <c r="X12" i="19"/>
  <c r="O12" i="19"/>
  <c r="I12" i="19"/>
  <c r="AI12" i="19"/>
  <c r="AD12" i="19"/>
  <c r="H5" i="24"/>
  <c r="U13" i="15"/>
  <c r="O13" i="15"/>
  <c r="S19" i="15"/>
  <c r="H53" i="19"/>
  <c r="BN53" i="19" s="1"/>
  <c r="N50" i="21" s="1"/>
  <c r="O21" i="19"/>
  <c r="J21" i="19"/>
  <c r="L21" i="19"/>
  <c r="U21" i="19"/>
  <c r="M21" i="19"/>
  <c r="K21" i="19"/>
  <c r="T39" i="19"/>
  <c r="K39" i="19"/>
  <c r="P10" i="19"/>
  <c r="U25" i="15"/>
  <c r="K9" i="19"/>
  <c r="L10" i="19"/>
  <c r="N26" i="19"/>
  <c r="AB26" i="19"/>
  <c r="L73" i="15"/>
  <c r="Y73" i="15" s="1"/>
  <c r="Y62" i="19"/>
  <c r="P12" i="19"/>
  <c r="AG12" i="19"/>
  <c r="L62" i="19"/>
  <c r="H62" i="19"/>
  <c r="BN62" i="19" s="1"/>
  <c r="O59" i="25" s="1"/>
  <c r="AT57" i="19"/>
  <c r="W62" i="19"/>
  <c r="O57" i="19"/>
  <c r="N34" i="19"/>
  <c r="J64" i="19"/>
  <c r="M62" i="19"/>
  <c r="W56" i="19"/>
  <c r="AH22" i="19"/>
  <c r="P57" i="19"/>
  <c r="J22" i="19"/>
  <c r="N56" i="19"/>
  <c r="AT22" i="19"/>
  <c r="K64" i="19"/>
  <c r="M22" i="19"/>
  <c r="AI62" i="19"/>
  <c r="AD64" i="19"/>
  <c r="AA58" i="19"/>
  <c r="M78" i="15"/>
  <c r="N78" i="15"/>
  <c r="Y25" i="19"/>
  <c r="AB41" i="19"/>
  <c r="Z41" i="19"/>
  <c r="I67" i="19"/>
  <c r="AA67" i="19"/>
  <c r="AI67" i="19"/>
  <c r="T67" i="19"/>
  <c r="AG67" i="19"/>
  <c r="AB36" i="19"/>
  <c r="AC66" i="19"/>
  <c r="AI66" i="19"/>
  <c r="V66" i="19"/>
  <c r="U53" i="15"/>
  <c r="K14" i="19"/>
  <c r="AK24" i="11"/>
  <c r="AK27" i="11"/>
  <c r="U24" i="11"/>
  <c r="U27" i="11"/>
  <c r="K24" i="11"/>
  <c r="K27" i="11"/>
  <c r="O24" i="11"/>
  <c r="O27" i="11"/>
  <c r="E24" i="11"/>
  <c r="E27" i="11"/>
  <c r="AE24" i="11"/>
  <c r="AE27" i="11"/>
  <c r="CD27" i="11"/>
  <c r="CD24" i="11"/>
  <c r="V27" i="11"/>
  <c r="V24" i="11"/>
  <c r="AM24" i="11"/>
  <c r="AM27" i="11"/>
  <c r="BC27" i="11"/>
  <c r="BC24" i="11"/>
  <c r="AG27" i="11"/>
  <c r="AG24" i="11"/>
  <c r="BY24" i="11"/>
  <c r="BY27" i="11"/>
  <c r="M24" i="11"/>
  <c r="M27" i="11"/>
  <c r="T24" i="11"/>
  <c r="T27" i="11"/>
  <c r="AV27" i="11"/>
  <c r="AV24" i="11"/>
  <c r="BH27" i="11"/>
  <c r="BH24" i="11"/>
  <c r="H27" i="11"/>
  <c r="H24" i="11"/>
  <c r="X17" i="19"/>
  <c r="AB17" i="19"/>
  <c r="AH17" i="19"/>
  <c r="P17" i="19"/>
  <c r="AJ47" i="5"/>
  <c r="AJ19" i="11" s="1"/>
  <c r="AJ46" i="5"/>
  <c r="AJ51" i="5" s="1"/>
  <c r="AJ18" i="11" s="1"/>
  <c r="AA55" i="5"/>
  <c r="AA59" i="5" s="1"/>
  <c r="AA56" i="5"/>
  <c r="V22" i="6"/>
  <c r="V30" i="11" s="1"/>
  <c r="V21" i="6"/>
  <c r="V27" i="6" s="1"/>
  <c r="V29" i="11" s="1"/>
  <c r="S13" i="8"/>
  <c r="S43" i="11" s="1"/>
  <c r="S12" i="8"/>
  <c r="S15" i="8" s="1"/>
  <c r="S42" i="11" s="1"/>
  <c r="U19" i="9"/>
  <c r="U48" i="11" s="1"/>
  <c r="U17" i="9"/>
  <c r="U21" i="9" s="1"/>
  <c r="U46" i="11" s="1"/>
  <c r="BB34" i="4"/>
  <c r="BB15" i="11" s="1"/>
  <c r="BB30" i="4"/>
  <c r="BB36" i="4" s="1"/>
  <c r="BB11" i="11" s="1"/>
  <c r="AL26" i="7"/>
  <c r="AL39" i="11" s="1"/>
  <c r="AL23" i="7"/>
  <c r="AL28" i="7" s="1"/>
  <c r="AL36" i="11" s="1"/>
  <c r="AP17" i="9"/>
  <c r="AP21" i="9" s="1"/>
  <c r="AP46" i="11" s="1"/>
  <c r="AP18" i="9"/>
  <c r="AP47" i="11" s="1"/>
  <c r="E51" i="3"/>
  <c r="E3" i="11" s="1"/>
  <c r="J53" i="19"/>
  <c r="V53" i="19"/>
  <c r="I10" i="15"/>
  <c r="R26" i="19"/>
  <c r="Y26" i="19"/>
  <c r="F15" i="25"/>
  <c r="CA51" i="3"/>
  <c r="CA3" i="11" s="1"/>
  <c r="F44" i="3"/>
  <c r="F51" i="3" s="1"/>
  <c r="F3" i="11" s="1"/>
  <c r="BM44" i="3"/>
  <c r="BM51" i="3" s="1"/>
  <c r="BM3" i="11" s="1"/>
  <c r="BN51" i="3"/>
  <c r="BN3" i="11" s="1"/>
  <c r="AN51" i="3"/>
  <c r="AN3" i="11" s="1"/>
  <c r="H12" i="15"/>
  <c r="W24" i="11"/>
  <c r="BB51" i="3"/>
  <c r="BB3" i="11" s="1"/>
  <c r="AP30" i="4"/>
  <c r="AP36" i="4" s="1"/>
  <c r="AP11" i="11" s="1"/>
  <c r="CC51" i="3"/>
  <c r="CC3" i="11" s="1"/>
  <c r="J49" i="15"/>
  <c r="W49" i="15" s="1"/>
  <c r="S51" i="3"/>
  <c r="S3" i="11" s="1"/>
  <c r="J30" i="4"/>
  <c r="J36" i="4" s="1"/>
  <c r="J11" i="11" s="1"/>
  <c r="T23" i="7"/>
  <c r="T28" i="7" s="1"/>
  <c r="T36" i="11" s="1"/>
  <c r="F62" i="25"/>
  <c r="Z47" i="5"/>
  <c r="Z19" i="11" s="1"/>
  <c r="Z46" i="5"/>
  <c r="Z51" i="5" s="1"/>
  <c r="Z18" i="11" s="1"/>
  <c r="K50" i="5"/>
  <c r="K22" i="11" s="1"/>
  <c r="K46" i="5"/>
  <c r="K51" i="5" s="1"/>
  <c r="K18" i="11" s="1"/>
  <c r="AQ59" i="5"/>
  <c r="F59" i="5"/>
  <c r="BL59" i="5"/>
  <c r="AR59" i="5"/>
  <c r="BJ59" i="5"/>
  <c r="CF59" i="5"/>
  <c r="J12" i="8"/>
  <c r="J15" i="8" s="1"/>
  <c r="J42" i="11" s="1"/>
  <c r="J13" i="8"/>
  <c r="J43" i="11" s="1"/>
  <c r="BR47" i="5"/>
  <c r="BR19" i="11" s="1"/>
  <c r="BR46" i="5"/>
  <c r="BR51" i="5" s="1"/>
  <c r="BR18" i="11" s="1"/>
  <c r="BM25" i="7"/>
  <c r="BM38" i="11" s="1"/>
  <c r="BM23" i="7"/>
  <c r="BM28" i="7" s="1"/>
  <c r="BM36" i="11" s="1"/>
  <c r="BV24" i="7"/>
  <c r="BV37" i="11" s="1"/>
  <c r="BV23" i="7"/>
  <c r="BV28" i="7" s="1"/>
  <c r="BV36" i="11" s="1"/>
  <c r="C27" i="11"/>
  <c r="C44" i="3"/>
  <c r="C51" i="3" s="1"/>
  <c r="C3" i="11" s="1"/>
  <c r="E30" i="4"/>
  <c r="E36" i="4" s="1"/>
  <c r="E11" i="11" s="1"/>
  <c r="U19" i="15"/>
  <c r="AY24" i="11"/>
  <c r="H68" i="24"/>
  <c r="H27" i="15"/>
  <c r="S27" i="15" s="1"/>
  <c r="AP27" i="11"/>
  <c r="R14" i="15"/>
  <c r="S14" i="15"/>
  <c r="M14" i="15"/>
  <c r="J14" i="15"/>
  <c r="W14" i="15" s="1"/>
  <c r="Z39" i="19"/>
  <c r="O39" i="19"/>
  <c r="G5" i="25"/>
  <c r="M80" i="15"/>
  <c r="J80" i="15"/>
  <c r="W80" i="15" s="1"/>
  <c r="AT24" i="11"/>
  <c r="Y9" i="19"/>
  <c r="P33" i="19"/>
  <c r="AT33" i="19"/>
  <c r="O33" i="19"/>
  <c r="R33" i="19"/>
  <c r="K33" i="19"/>
  <c r="W33" i="19"/>
  <c r="O25" i="15"/>
  <c r="J25" i="15"/>
  <c r="W25" i="15" s="1"/>
  <c r="AD24" i="11"/>
  <c r="P26" i="19"/>
  <c r="AT26" i="19"/>
  <c r="K26" i="19"/>
  <c r="L26" i="19"/>
  <c r="Z26" i="19"/>
  <c r="I20" i="14"/>
  <c r="F16" i="24"/>
  <c r="AC26" i="19"/>
  <c r="AC39" i="19"/>
  <c r="I50" i="14"/>
  <c r="AC33" i="19"/>
  <c r="AO21" i="6"/>
  <c r="AO27" i="6" s="1"/>
  <c r="AO29" i="11" s="1"/>
  <c r="AD17" i="9"/>
  <c r="AD21" i="9" s="1"/>
  <c r="AD46" i="11" s="1"/>
  <c r="AS46" i="5"/>
  <c r="AS51" i="5" s="1"/>
  <c r="AS18" i="11" s="1"/>
  <c r="M46" i="5"/>
  <c r="M51" i="5" s="1"/>
  <c r="M18" i="11" s="1"/>
  <c r="U46" i="5"/>
  <c r="U51" i="5" s="1"/>
  <c r="U18" i="11" s="1"/>
  <c r="U49" i="15"/>
  <c r="H34" i="15"/>
  <c r="L34" i="15" s="1"/>
  <c r="Y34" i="15" s="1"/>
  <c r="I83" i="14"/>
  <c r="J46" i="5"/>
  <c r="J51" i="5" s="1"/>
  <c r="J18" i="11" s="1"/>
  <c r="M44" i="3"/>
  <c r="M51" i="3" s="1"/>
  <c r="M3" i="11" s="1"/>
  <c r="P13" i="8"/>
  <c r="P43" i="11" s="1"/>
  <c r="Q44" i="3"/>
  <c r="Q51" i="3" s="1"/>
  <c r="Q3" i="11" s="1"/>
  <c r="Z22" i="6"/>
  <c r="Z30" i="11" s="1"/>
  <c r="O17" i="9"/>
  <c r="O21" i="9" s="1"/>
  <c r="O46" i="11" s="1"/>
  <c r="AJ44" i="3"/>
  <c r="AJ51" i="3" s="1"/>
  <c r="AJ3" i="11" s="1"/>
  <c r="AM44" i="3"/>
  <c r="AM51" i="3" s="1"/>
  <c r="AM3" i="11" s="1"/>
  <c r="AE49" i="3"/>
  <c r="AE8" i="11" s="1"/>
  <c r="Z17" i="19"/>
  <c r="F18" i="25"/>
  <c r="H24" i="15"/>
  <c r="P24" i="15" s="1"/>
  <c r="AD17" i="19"/>
  <c r="O49" i="15"/>
  <c r="CD46" i="5"/>
  <c r="CD51" i="5" s="1"/>
  <c r="CD18" i="11" s="1"/>
  <c r="AN59" i="5"/>
  <c r="BP59" i="5"/>
  <c r="AQ21" i="6"/>
  <c r="AQ27" i="6" s="1"/>
  <c r="AQ29" i="11" s="1"/>
  <c r="BZ44" i="3"/>
  <c r="BZ51" i="3" s="1"/>
  <c r="BZ3" i="11" s="1"/>
  <c r="Z30" i="4"/>
  <c r="Z36" i="4" s="1"/>
  <c r="Z11" i="11" s="1"/>
  <c r="X55" i="5"/>
  <c r="X59" i="5" s="1"/>
  <c r="AH55" i="5"/>
  <c r="AH59" i="5" s="1"/>
  <c r="N27" i="11"/>
  <c r="P46" i="5"/>
  <c r="P51" i="5" s="1"/>
  <c r="P18" i="11" s="1"/>
  <c r="P25" i="7"/>
  <c r="P38" i="11" s="1"/>
  <c r="I17" i="9"/>
  <c r="I21" i="9" s="1"/>
  <c r="I46" i="11" s="1"/>
  <c r="AE27" i="19"/>
  <c r="J27" i="19"/>
  <c r="T29" i="19"/>
  <c r="AC31" i="19"/>
  <c r="Q31" i="19"/>
  <c r="AE31" i="19"/>
  <c r="M31" i="19"/>
  <c r="I31" i="19"/>
  <c r="R31" i="19"/>
  <c r="AG31" i="19"/>
  <c r="AT31" i="19"/>
  <c r="AA45" i="19"/>
  <c r="AE45" i="19"/>
  <c r="J45" i="19"/>
  <c r="O45" i="19"/>
  <c r="AC47" i="19"/>
  <c r="U47" i="19"/>
  <c r="H47" i="19"/>
  <c r="BN47" i="19" s="1"/>
  <c r="AF47" i="19"/>
  <c r="Z47" i="19"/>
  <c r="P47" i="19"/>
  <c r="Y47" i="19"/>
  <c r="W47" i="19"/>
  <c r="AF49" i="19"/>
  <c r="I49" i="19"/>
  <c r="AT49" i="19"/>
  <c r="AB49" i="19"/>
  <c r="AD49" i="19"/>
  <c r="S49" i="19"/>
  <c r="H49" i="19"/>
  <c r="BN49" i="19" s="1"/>
  <c r="W49" i="19"/>
  <c r="N49" i="19"/>
  <c r="AH49" i="19"/>
  <c r="K49" i="19"/>
  <c r="AC51" i="19"/>
  <c r="U51" i="19"/>
  <c r="N51" i="19"/>
  <c r="M28" i="19"/>
  <c r="AT28" i="19"/>
  <c r="J30" i="19"/>
  <c r="AE40" i="19"/>
  <c r="I40" i="19"/>
  <c r="AB40" i="19"/>
  <c r="S40" i="19"/>
  <c r="K40" i="19"/>
  <c r="AI40" i="19"/>
  <c r="U40" i="19"/>
  <c r="AG40" i="19"/>
  <c r="N40" i="19"/>
  <c r="L42" i="19"/>
  <c r="AA70" i="19"/>
  <c r="J70" i="19"/>
  <c r="AE70" i="19"/>
  <c r="AH70" i="19"/>
  <c r="L70" i="19"/>
  <c r="AI70" i="19"/>
  <c r="Q70" i="19"/>
  <c r="M70" i="19"/>
  <c r="N72" i="19"/>
  <c r="R74" i="19"/>
  <c r="AE74" i="19"/>
  <c r="T74" i="19"/>
  <c r="AB74" i="19"/>
  <c r="U74" i="19"/>
  <c r="W74" i="19"/>
  <c r="Q74" i="19"/>
  <c r="AH74" i="19"/>
  <c r="AD76" i="19"/>
  <c r="AD78" i="19"/>
  <c r="AA78" i="19"/>
  <c r="U78" i="19"/>
  <c r="AF78" i="19"/>
  <c r="L78" i="19"/>
  <c r="Y78" i="19"/>
  <c r="Q78" i="19"/>
  <c r="K78" i="19"/>
  <c r="AE80" i="19"/>
  <c r="AC80" i="19"/>
  <c r="W80" i="19"/>
  <c r="J80" i="19"/>
  <c r="L84" i="19"/>
  <c r="AB84" i="19"/>
  <c r="R84" i="19"/>
  <c r="U84" i="19"/>
  <c r="AF84" i="19"/>
  <c r="J84" i="19"/>
  <c r="Z84" i="19"/>
  <c r="M84" i="19"/>
  <c r="AT84" i="19"/>
  <c r="S84" i="19"/>
  <c r="S52" i="15"/>
  <c r="J52" i="15"/>
  <c r="W52" i="15" s="1"/>
  <c r="CG59" i="5"/>
  <c r="I80" i="15"/>
  <c r="L49" i="15"/>
  <c r="Y49" i="15" s="1"/>
  <c r="AG45" i="3"/>
  <c r="AG4" i="11" s="1"/>
  <c r="AG44" i="3"/>
  <c r="AG51" i="3" s="1"/>
  <c r="AG3" i="11" s="1"/>
  <c r="L30" i="4"/>
  <c r="L36" i="4" s="1"/>
  <c r="L11" i="11" s="1"/>
  <c r="L31" i="4"/>
  <c r="L12" i="11" s="1"/>
  <c r="Y30" i="4"/>
  <c r="Y36" i="4" s="1"/>
  <c r="Y11" i="11" s="1"/>
  <c r="AI30" i="4"/>
  <c r="AI36" i="4" s="1"/>
  <c r="AI11" i="11" s="1"/>
  <c r="AI31" i="4"/>
  <c r="AI12" i="11" s="1"/>
  <c r="N32" i="4"/>
  <c r="N13" i="11" s="1"/>
  <c r="L47" i="5"/>
  <c r="L19" i="11" s="1"/>
  <c r="Q46" i="5"/>
  <c r="Q51" i="5" s="1"/>
  <c r="Q18" i="11" s="1"/>
  <c r="Q47" i="5"/>
  <c r="Q19" i="11" s="1"/>
  <c r="AI46" i="5"/>
  <c r="AI51" i="5" s="1"/>
  <c r="AI18" i="11" s="1"/>
  <c r="S59" i="5"/>
  <c r="AC56" i="5"/>
  <c r="AC55" i="5"/>
  <c r="AC59" i="5" s="1"/>
  <c r="AF57" i="5"/>
  <c r="AF25" i="11" s="1"/>
  <c r="AF55" i="5"/>
  <c r="AF59" i="5" s="1"/>
  <c r="W25" i="7"/>
  <c r="W38" i="11" s="1"/>
  <c r="Z25" i="7"/>
  <c r="Z38" i="11" s="1"/>
  <c r="Z23" i="7"/>
  <c r="Z28" i="7" s="1"/>
  <c r="Z36" i="11" s="1"/>
  <c r="AE13" i="8"/>
  <c r="AE43" i="11" s="1"/>
  <c r="AE12" i="8"/>
  <c r="AE15" i="8" s="1"/>
  <c r="AE42" i="11" s="1"/>
  <c r="BK48" i="3"/>
  <c r="BK7" i="11" s="1"/>
  <c r="BK44" i="3"/>
  <c r="BK51" i="3" s="1"/>
  <c r="BK3" i="11" s="1"/>
  <c r="BG48" i="3"/>
  <c r="BG7" i="11" s="1"/>
  <c r="BC47" i="3"/>
  <c r="BC6" i="11" s="1"/>
  <c r="BC44" i="3"/>
  <c r="BC51" i="3" s="1"/>
  <c r="BC3" i="11" s="1"/>
  <c r="AS47" i="3"/>
  <c r="AS6" i="11" s="1"/>
  <c r="AS44" i="3"/>
  <c r="AS51" i="3" s="1"/>
  <c r="AS3" i="11" s="1"/>
  <c r="AU44" i="3"/>
  <c r="AU51" i="3" s="1"/>
  <c r="AU3" i="11" s="1"/>
  <c r="AO46" i="3"/>
  <c r="AO5" i="11" s="1"/>
  <c r="AO44" i="3"/>
  <c r="AO51" i="3" s="1"/>
  <c r="AO3" i="11" s="1"/>
  <c r="BJ45" i="3"/>
  <c r="BJ4" i="11" s="1"/>
  <c r="BJ44" i="3"/>
  <c r="BJ51" i="3" s="1"/>
  <c r="BJ3" i="11" s="1"/>
  <c r="BF45" i="3"/>
  <c r="BF4" i="11" s="1"/>
  <c r="BF44" i="3"/>
  <c r="BF51" i="3" s="1"/>
  <c r="BF3" i="11" s="1"/>
  <c r="BU33" i="4"/>
  <c r="BU14" i="11" s="1"/>
  <c r="BU30" i="4"/>
  <c r="BU36" i="4" s="1"/>
  <c r="BU11" i="11" s="1"/>
  <c r="AY31" i="4"/>
  <c r="AY12" i="11" s="1"/>
  <c r="AY30" i="4"/>
  <c r="AY36" i="4" s="1"/>
  <c r="AY11" i="11" s="1"/>
  <c r="AZ24" i="11"/>
  <c r="AZ27" i="11"/>
  <c r="CG51" i="3"/>
  <c r="CG3" i="11" s="1"/>
  <c r="AF31" i="4"/>
  <c r="AF12" i="11" s="1"/>
  <c r="AF30" i="4"/>
  <c r="AF36" i="4" s="1"/>
  <c r="AF11" i="11" s="1"/>
  <c r="J25" i="7"/>
  <c r="J38" i="11" s="1"/>
  <c r="J23" i="7"/>
  <c r="J28" i="7" s="1"/>
  <c r="J36" i="11" s="1"/>
  <c r="O13" i="8"/>
  <c r="O43" i="11" s="1"/>
  <c r="O12" i="8"/>
  <c r="O15" i="8" s="1"/>
  <c r="O42" i="11" s="1"/>
  <c r="BU48" i="3"/>
  <c r="BU7" i="11" s="1"/>
  <c r="BU44" i="3"/>
  <c r="BU51" i="3" s="1"/>
  <c r="BU3" i="11" s="1"/>
  <c r="CA23" i="6"/>
  <c r="CA31" i="11" s="1"/>
  <c r="CA21" i="6"/>
  <c r="CA27" i="6" s="1"/>
  <c r="CA29" i="11" s="1"/>
  <c r="K19" i="15"/>
  <c r="X19" i="15" s="1"/>
  <c r="N53" i="19"/>
  <c r="F85" i="24"/>
  <c r="BG24" i="11"/>
  <c r="U26" i="19"/>
  <c r="AI26" i="19"/>
  <c r="H16" i="24"/>
  <c r="AE26" i="19"/>
  <c r="AD26" i="19"/>
  <c r="K49" i="15"/>
  <c r="X49" i="15" s="1"/>
  <c r="P49" i="15"/>
  <c r="AB30" i="4"/>
  <c r="AB36" i="4" s="1"/>
  <c r="AB11" i="11" s="1"/>
  <c r="P30" i="4"/>
  <c r="P36" i="4" s="1"/>
  <c r="P11" i="11" s="1"/>
  <c r="AA51" i="3"/>
  <c r="AA3" i="11" s="1"/>
  <c r="Y44" i="3"/>
  <c r="Y51" i="3" s="1"/>
  <c r="Y3" i="11" s="1"/>
  <c r="G44" i="3"/>
  <c r="G51" i="3" s="1"/>
  <c r="G3" i="11" s="1"/>
  <c r="V17" i="19"/>
  <c r="R17" i="19"/>
  <c r="CF21" i="6"/>
  <c r="CF27" i="6" s="1"/>
  <c r="CF29" i="11" s="1"/>
  <c r="AL51" i="3"/>
  <c r="AL3" i="11" s="1"/>
  <c r="AT51" i="3"/>
  <c r="AT3" i="11" s="1"/>
  <c r="BV51" i="3"/>
  <c r="BV3" i="11" s="1"/>
  <c r="AQ44" i="3"/>
  <c r="AQ51" i="3" s="1"/>
  <c r="AQ3" i="11" s="1"/>
  <c r="G20" i="25"/>
  <c r="I22" i="14"/>
  <c r="T45" i="15"/>
  <c r="H64" i="15"/>
  <c r="S64" i="15" s="1"/>
  <c r="F58" i="25"/>
  <c r="H67" i="15"/>
  <c r="S67" i="15" s="1"/>
  <c r="F61" i="25"/>
  <c r="W31" i="4"/>
  <c r="W12" i="11" s="1"/>
  <c r="W30" i="4"/>
  <c r="W36" i="4" s="1"/>
  <c r="W11" i="11" s="1"/>
  <c r="H21" i="6"/>
  <c r="H27" i="6" s="1"/>
  <c r="H29" i="11" s="1"/>
  <c r="H22" i="6"/>
  <c r="H30" i="11" s="1"/>
  <c r="AF21" i="6"/>
  <c r="AF27" i="6" s="1"/>
  <c r="AF29" i="11" s="1"/>
  <c r="AF22" i="6"/>
  <c r="AF30" i="11" s="1"/>
  <c r="AV51" i="3"/>
  <c r="AV3" i="11" s="1"/>
  <c r="BL35" i="4"/>
  <c r="BL16" i="11" s="1"/>
  <c r="BL30" i="4"/>
  <c r="BL36" i="4" s="1"/>
  <c r="BL11" i="11" s="1"/>
  <c r="AU35" i="4"/>
  <c r="AU16" i="11" s="1"/>
  <c r="AU30" i="4"/>
  <c r="AU36" i="4" s="1"/>
  <c r="AU11" i="11" s="1"/>
  <c r="AK49" i="5"/>
  <c r="AK21" i="11" s="1"/>
  <c r="AK46" i="5"/>
  <c r="AK51" i="5" s="1"/>
  <c r="AK18" i="11" s="1"/>
  <c r="BV46" i="5"/>
  <c r="BV51" i="5" s="1"/>
  <c r="BV18" i="11" s="1"/>
  <c r="BV48" i="5"/>
  <c r="BV20" i="11" s="1"/>
  <c r="X53" i="19"/>
  <c r="I53" i="19"/>
  <c r="H32" i="14"/>
  <c r="L14" i="15"/>
  <c r="Y14" i="15" s="1"/>
  <c r="X39" i="19"/>
  <c r="S39" i="19"/>
  <c r="P80" i="15"/>
  <c r="J33" i="19"/>
  <c r="AG33" i="19"/>
  <c r="T33" i="19"/>
  <c r="S33" i="19"/>
  <c r="V33" i="19"/>
  <c r="AH33" i="19"/>
  <c r="P25" i="15"/>
  <c r="X26" i="19"/>
  <c r="M26" i="19"/>
  <c r="T26" i="19"/>
  <c r="W26" i="19"/>
  <c r="M23" i="19"/>
  <c r="H14" i="24"/>
  <c r="AD33" i="19"/>
  <c r="BJ30" i="4"/>
  <c r="BJ36" i="4" s="1"/>
  <c r="BJ11" i="11" s="1"/>
  <c r="AZ51" i="3"/>
  <c r="AZ3" i="11" s="1"/>
  <c r="G55" i="5"/>
  <c r="G59" i="5" s="1"/>
  <c r="AC46" i="5"/>
  <c r="AC51" i="5" s="1"/>
  <c r="AC18" i="11" s="1"/>
  <c r="X44" i="3"/>
  <c r="X51" i="3" s="1"/>
  <c r="X3" i="11" s="1"/>
  <c r="I77" i="14"/>
  <c r="S49" i="15"/>
  <c r="Q49" i="15"/>
  <c r="AJ59" i="5"/>
  <c r="BZ59" i="5"/>
  <c r="AC44" i="3"/>
  <c r="AC51" i="3" s="1"/>
  <c r="AC3" i="11" s="1"/>
  <c r="F28" i="25"/>
  <c r="O44" i="3"/>
  <c r="O51" i="3" s="1"/>
  <c r="O3" i="11" s="1"/>
  <c r="F30" i="4"/>
  <c r="F36" i="4" s="1"/>
  <c r="F11" i="11" s="1"/>
  <c r="BR44" i="3"/>
  <c r="BR51" i="3" s="1"/>
  <c r="BR3" i="11" s="1"/>
  <c r="BN59" i="5"/>
  <c r="BU59" i="5"/>
  <c r="BO59" i="5"/>
  <c r="BT27" i="11"/>
  <c r="AT17" i="19"/>
  <c r="D12" i="8"/>
  <c r="D15" i="8" s="1"/>
  <c r="D42" i="11" s="1"/>
  <c r="D30" i="4"/>
  <c r="D36" i="4" s="1"/>
  <c r="D11" i="11" s="1"/>
  <c r="H17" i="19"/>
  <c r="BN17" i="19" s="1"/>
  <c r="R49" i="15"/>
  <c r="AK21" i="6"/>
  <c r="AK27" i="6" s="1"/>
  <c r="AK29" i="11" s="1"/>
  <c r="BX59" i="5"/>
  <c r="BX30" i="4"/>
  <c r="BX36" i="4" s="1"/>
  <c r="BX11" i="11" s="1"/>
  <c r="AQ30" i="4"/>
  <c r="AQ36" i="4" s="1"/>
  <c r="AQ11" i="11" s="1"/>
  <c r="BS44" i="3"/>
  <c r="BS51" i="3" s="1"/>
  <c r="BS3" i="11" s="1"/>
  <c r="AB17" i="9"/>
  <c r="AB21" i="9" s="1"/>
  <c r="AB46" i="11" s="1"/>
  <c r="CD51" i="3"/>
  <c r="CD3" i="11" s="1"/>
  <c r="AY51" i="3"/>
  <c r="AY3" i="11" s="1"/>
  <c r="Y20" i="19"/>
  <c r="AD20" i="19"/>
  <c r="H20" i="19"/>
  <c r="BN20" i="19" s="1"/>
  <c r="I20" i="19"/>
  <c r="M49" i="15"/>
  <c r="J59" i="5"/>
  <c r="T37" i="19"/>
  <c r="AF37" i="19"/>
  <c r="P37" i="19"/>
  <c r="AB37" i="19"/>
  <c r="AC37" i="19"/>
  <c r="V37" i="19"/>
  <c r="Q37" i="19"/>
  <c r="K37" i="19"/>
  <c r="AH37" i="19"/>
  <c r="H37" i="19"/>
  <c r="BN37" i="19" s="1"/>
  <c r="O34" i="14" s="1"/>
  <c r="AF71" i="19"/>
  <c r="AE71" i="19"/>
  <c r="AB71" i="19"/>
  <c r="AC71" i="19"/>
  <c r="Y71" i="19"/>
  <c r="K71" i="19"/>
  <c r="J71" i="19"/>
  <c r="AI71" i="19"/>
  <c r="AT71" i="19"/>
  <c r="AG73" i="19"/>
  <c r="AE73" i="19"/>
  <c r="AD73" i="19"/>
  <c r="Y73" i="19"/>
  <c r="AT75" i="19"/>
  <c r="AE75" i="19"/>
  <c r="I75" i="19"/>
  <c r="M77" i="19"/>
  <c r="AT77" i="19"/>
  <c r="AB77" i="19"/>
  <c r="AC77" i="19"/>
  <c r="S77" i="19"/>
  <c r="N77" i="19"/>
  <c r="AA77" i="19"/>
  <c r="X77" i="19"/>
  <c r="AG77" i="19"/>
  <c r="L77" i="19"/>
  <c r="Z77" i="19"/>
  <c r="AI77" i="19"/>
  <c r="AB79" i="19"/>
  <c r="Q79" i="19"/>
  <c r="I79" i="19"/>
  <c r="U79" i="19"/>
  <c r="AF83" i="19"/>
  <c r="AA83" i="19"/>
  <c r="AB83" i="19"/>
  <c r="AE83" i="19"/>
  <c r="S83" i="19"/>
  <c r="AG83" i="19"/>
  <c r="T83" i="19"/>
  <c r="J83" i="19"/>
  <c r="U83" i="19"/>
  <c r="M83" i="19"/>
  <c r="AE85" i="19"/>
  <c r="AD85" i="19"/>
  <c r="AI85" i="19"/>
  <c r="K46" i="19"/>
  <c r="H46" i="19"/>
  <c r="BN46" i="19" s="1"/>
  <c r="AD46" i="19"/>
  <c r="AF46" i="19"/>
  <c r="AG46" i="19"/>
  <c r="AC46" i="19"/>
  <c r="W46" i="19"/>
  <c r="T46" i="19"/>
  <c r="M46" i="19"/>
  <c r="V46" i="19"/>
  <c r="AD48" i="19"/>
  <c r="AI50" i="19"/>
  <c r="AD50" i="19"/>
  <c r="AC50" i="19"/>
  <c r="W50" i="19"/>
  <c r="N50" i="19"/>
  <c r="AA50" i="19"/>
  <c r="R50" i="19"/>
  <c r="P50" i="19"/>
  <c r="AT50" i="19"/>
  <c r="T50" i="19"/>
  <c r="X50" i="19"/>
  <c r="K52" i="19"/>
  <c r="AC52" i="19"/>
  <c r="AB52" i="19"/>
  <c r="W52" i="19"/>
  <c r="U52" i="19"/>
  <c r="F57" i="25"/>
  <c r="V30" i="4"/>
  <c r="V36" i="4" s="1"/>
  <c r="V11" i="11" s="1"/>
  <c r="AJ33" i="4"/>
  <c r="AJ14" i="11" s="1"/>
  <c r="AJ30" i="4"/>
  <c r="AJ36" i="4" s="1"/>
  <c r="AJ11" i="11" s="1"/>
  <c r="W49" i="5"/>
  <c r="W21" i="11" s="1"/>
  <c r="W46" i="5"/>
  <c r="W51" i="5" s="1"/>
  <c r="W18" i="11" s="1"/>
  <c r="I56" i="5"/>
  <c r="I55" i="5"/>
  <c r="I59" i="5" s="1"/>
  <c r="L55" i="5"/>
  <c r="L59" i="5" s="1"/>
  <c r="P58" i="5"/>
  <c r="P26" i="11" s="1"/>
  <c r="P55" i="5"/>
  <c r="P59" i="5" s="1"/>
  <c r="AH12" i="8"/>
  <c r="AH15" i="8" s="1"/>
  <c r="AH42" i="11" s="1"/>
  <c r="AH13" i="8"/>
  <c r="AH43" i="11" s="1"/>
  <c r="CA50" i="5"/>
  <c r="CA22" i="11" s="1"/>
  <c r="CA46" i="5"/>
  <c r="CA51" i="5" s="1"/>
  <c r="CA18" i="11" s="1"/>
  <c r="H46" i="14"/>
  <c r="G30" i="4"/>
  <c r="G36" i="4" s="1"/>
  <c r="G11" i="11" s="1"/>
  <c r="Q30" i="4"/>
  <c r="Q36" i="4" s="1"/>
  <c r="Q11" i="11" s="1"/>
  <c r="AA46" i="5"/>
  <c r="AA51" i="5" s="1"/>
  <c r="AA18" i="11" s="1"/>
  <c r="AI59" i="5"/>
  <c r="BY33" i="4"/>
  <c r="BY14" i="11" s="1"/>
  <c r="BY30" i="4"/>
  <c r="BY36" i="4" s="1"/>
  <c r="BY11" i="11" s="1"/>
  <c r="AS58" i="5"/>
  <c r="AS26" i="11" s="1"/>
  <c r="AS55" i="5"/>
  <c r="AS59" i="5" s="1"/>
  <c r="AO58" i="5"/>
  <c r="AO26" i="11" s="1"/>
  <c r="AO55" i="5"/>
  <c r="AO59" i="5" s="1"/>
  <c r="AA30" i="4"/>
  <c r="AA36" i="4" s="1"/>
  <c r="AA11" i="11" s="1"/>
  <c r="S46" i="5"/>
  <c r="S51" i="5" s="1"/>
  <c r="S18" i="11" s="1"/>
  <c r="T21" i="6"/>
  <c r="T27" i="6" s="1"/>
  <c r="T29" i="11" s="1"/>
  <c r="M18" i="9"/>
  <c r="M47" i="11" s="1"/>
  <c r="M17" i="9"/>
  <c r="M21" i="9" s="1"/>
  <c r="M46" i="11" s="1"/>
  <c r="P19" i="9"/>
  <c r="P48" i="11" s="1"/>
  <c r="P17" i="9"/>
  <c r="P21" i="9" s="1"/>
  <c r="P46" i="11" s="1"/>
  <c r="BE55" i="5"/>
  <c r="BE59" i="5" s="1"/>
  <c r="BB58" i="5"/>
  <c r="BB26" i="11" s="1"/>
  <c r="BB55" i="5"/>
  <c r="BB59" i="5" s="1"/>
  <c r="CE55" i="5"/>
  <c r="CE59" i="5" s="1"/>
  <c r="CE57" i="5"/>
  <c r="CE25" i="11" s="1"/>
  <c r="BM55" i="5"/>
  <c r="BM59" i="5" s="1"/>
  <c r="BW55" i="5"/>
  <c r="BW59" i="5" s="1"/>
  <c r="BS56" i="5"/>
  <c r="BS55" i="5"/>
  <c r="BS59" i="5" s="1"/>
  <c r="AN30" i="4"/>
  <c r="AN36" i="4" s="1"/>
  <c r="AN11" i="11" s="1"/>
  <c r="AN33" i="4"/>
  <c r="AN14" i="11" s="1"/>
  <c r="CA55" i="5"/>
  <c r="CA59" i="5" s="1"/>
  <c r="CA56" i="5"/>
  <c r="AL55" i="5"/>
  <c r="AL59" i="5" s="1"/>
  <c r="AL56" i="5"/>
  <c r="BQ46" i="5"/>
  <c r="BQ51" i="5" s="1"/>
  <c r="BQ18" i="11" s="1"/>
  <c r="BQ48" i="5"/>
  <c r="BQ20" i="11" s="1"/>
  <c r="G78" i="25"/>
  <c r="X21" i="6"/>
  <c r="X27" i="6" s="1"/>
  <c r="X29" i="11" s="1"/>
  <c r="N17" i="9"/>
  <c r="N21" i="9" s="1"/>
  <c r="N46" i="11" s="1"/>
  <c r="AW34" i="4"/>
  <c r="AW15" i="11" s="1"/>
  <c r="AW30" i="4"/>
  <c r="AW36" i="4" s="1"/>
  <c r="AW11" i="11" s="1"/>
  <c r="CD30" i="4"/>
  <c r="CD36" i="4" s="1"/>
  <c r="CD11" i="11" s="1"/>
  <c r="AW55" i="5"/>
  <c r="AW59" i="5" s="1"/>
  <c r="AW56" i="5"/>
  <c r="AO46" i="5"/>
  <c r="AO51" i="5" s="1"/>
  <c r="AO18" i="11" s="1"/>
  <c r="AO47" i="5"/>
  <c r="AO19" i="11" s="1"/>
  <c r="CC55" i="5"/>
  <c r="CC59" i="5" s="1"/>
  <c r="CC56" i="5"/>
  <c r="AU23" i="7"/>
  <c r="AU28" i="7" s="1"/>
  <c r="AU36" i="11" s="1"/>
  <c r="AU25" i="7"/>
  <c r="AU38" i="11" s="1"/>
  <c r="BP20" i="9"/>
  <c r="BP49" i="11" s="1"/>
  <c r="BP17" i="9"/>
  <c r="BP21" i="9" s="1"/>
  <c r="BP46" i="11" s="1"/>
  <c r="BO18" i="9"/>
  <c r="BO47" i="11" s="1"/>
  <c r="BO17" i="9"/>
  <c r="BO21" i="9" s="1"/>
  <c r="BO46" i="11" s="1"/>
  <c r="BH17" i="9"/>
  <c r="BH21" i="9" s="1"/>
  <c r="BH46" i="11" s="1"/>
  <c r="BH18" i="9"/>
  <c r="BH47" i="11" s="1"/>
  <c r="CB55" i="5"/>
  <c r="CB59" i="5" s="1"/>
  <c r="CB57" i="5"/>
  <c r="CB25" i="11" s="1"/>
  <c r="BI55" i="5"/>
  <c r="BI59" i="5" s="1"/>
  <c r="BI56" i="5"/>
  <c r="BA55" i="5"/>
  <c r="BA59" i="5" s="1"/>
  <c r="BB48" i="5"/>
  <c r="BB20" i="11" s="1"/>
  <c r="BB46" i="5"/>
  <c r="BB51" i="5" s="1"/>
  <c r="BB18" i="11" s="1"/>
  <c r="BR21" i="6"/>
  <c r="BR27" i="6" s="1"/>
  <c r="BR29" i="11" s="1"/>
  <c r="BC12" i="8"/>
  <c r="BC15" i="8" s="1"/>
  <c r="BC42" i="11" s="1"/>
  <c r="BK21" i="6"/>
  <c r="BK27" i="6" s="1"/>
  <c r="BK29" i="11" s="1"/>
  <c r="AZ23" i="7"/>
  <c r="AZ28" i="7" s="1"/>
  <c r="AZ36" i="11" s="1"/>
  <c r="BD23" i="7"/>
  <c r="BD28" i="7" s="1"/>
  <c r="BD36" i="11" s="1"/>
  <c r="BD24" i="7"/>
  <c r="BD37" i="11" s="1"/>
  <c r="BF12" i="8"/>
  <c r="BF15" i="8" s="1"/>
  <c r="BF42" i="11" s="1"/>
  <c r="BF14" i="8"/>
  <c r="BF44" i="11" s="1"/>
  <c r="BL23" i="7"/>
  <c r="BL28" i="7" s="1"/>
  <c r="BL36" i="11" s="1"/>
  <c r="CF17" i="9"/>
  <c r="CF21" i="9" s="1"/>
  <c r="CF46" i="11" s="1"/>
  <c r="AQ18" i="9"/>
  <c r="AQ47" i="11" s="1"/>
  <c r="AQ17" i="9"/>
  <c r="AQ21" i="9" s="1"/>
  <c r="AQ46" i="11" s="1"/>
  <c r="J26" i="2"/>
  <c r="D6" i="24"/>
  <c r="AZ17" i="9"/>
  <c r="AZ21" i="9" s="1"/>
  <c r="AZ46" i="11" s="1"/>
  <c r="AZ20" i="9"/>
  <c r="AZ49" i="11" s="1"/>
  <c r="A83" i="24"/>
  <c r="B83" i="24"/>
  <c r="E83" i="24"/>
  <c r="E79" i="24"/>
  <c r="A80" i="19"/>
  <c r="F80" i="19" s="1"/>
  <c r="E75" i="24"/>
  <c r="G76" i="19"/>
  <c r="A63" i="19"/>
  <c r="F63" i="19" s="1"/>
  <c r="A62" i="24"/>
  <c r="A60" i="24"/>
  <c r="E60" i="24"/>
  <c r="A55" i="19"/>
  <c r="F55" i="19" s="1"/>
  <c r="A54" i="24"/>
  <c r="E49" i="24"/>
  <c r="A49" i="24"/>
  <c r="A48" i="24"/>
  <c r="A49" i="19"/>
  <c r="F49" i="19" s="1"/>
  <c r="A44" i="24"/>
  <c r="E44" i="24"/>
  <c r="G36" i="19"/>
  <c r="A35" i="24"/>
  <c r="E35" i="24"/>
  <c r="A36" i="19"/>
  <c r="F36" i="19" s="1"/>
  <c r="A30" i="24"/>
  <c r="A31" i="19"/>
  <c r="F31" i="19" s="1"/>
  <c r="CG18" i="9"/>
  <c r="CG47" i="11" s="1"/>
  <c r="CG17" i="9"/>
  <c r="CG21" i="9" s="1"/>
  <c r="CG46" i="11" s="1"/>
  <c r="BR17" i="9"/>
  <c r="BR21" i="9" s="1"/>
  <c r="BR46" i="11" s="1"/>
  <c r="H32" i="24"/>
  <c r="Q32" i="19"/>
  <c r="O32" i="19"/>
  <c r="U32" i="19"/>
  <c r="Y32" i="19"/>
  <c r="N32" i="19"/>
  <c r="AI32" i="19"/>
  <c r="J32" i="19"/>
  <c r="S32" i="19"/>
  <c r="L32" i="19"/>
  <c r="T32" i="19"/>
  <c r="AE32" i="19"/>
  <c r="W32" i="19"/>
  <c r="AT32" i="19"/>
  <c r="Z32" i="19"/>
  <c r="X32" i="19"/>
  <c r="H32" i="19"/>
  <c r="BN32" i="19" s="1"/>
  <c r="O29" i="25" s="1"/>
  <c r="AB32" i="19"/>
  <c r="V32" i="19"/>
  <c r="AH32" i="19"/>
  <c r="P32" i="19"/>
  <c r="M32" i="19"/>
  <c r="I32" i="19"/>
  <c r="AG32" i="19"/>
  <c r="R32" i="19"/>
  <c r="G64" i="24"/>
  <c r="F64" i="24"/>
  <c r="H64" i="24"/>
  <c r="L40" i="15"/>
  <c r="Y40" i="15" s="1"/>
  <c r="K40" i="15"/>
  <c r="X40" i="15" s="1"/>
  <c r="U40" i="15"/>
  <c r="N40" i="15"/>
  <c r="P40" i="15"/>
  <c r="J40" i="15"/>
  <c r="W40" i="15" s="1"/>
  <c r="R40" i="15"/>
  <c r="J54" i="15"/>
  <c r="W54" i="15" s="1"/>
  <c r="S54" i="15"/>
  <c r="T54" i="15"/>
  <c r="L72" i="2" s="1"/>
  <c r="M54" i="15"/>
  <c r="I22" i="15"/>
  <c r="I18" i="14"/>
  <c r="G16" i="25"/>
  <c r="AC35" i="19"/>
  <c r="P35" i="19"/>
  <c r="K35" i="19"/>
  <c r="AE35" i="19"/>
  <c r="V35" i="19"/>
  <c r="U35" i="19"/>
  <c r="N35" i="19"/>
  <c r="AH35" i="19"/>
  <c r="AT35" i="19"/>
  <c r="O35" i="19"/>
  <c r="I35" i="19"/>
  <c r="L35" i="19"/>
  <c r="H16" i="14"/>
  <c r="H20" i="15"/>
  <c r="M20" i="15" s="1"/>
  <c r="Q19" i="15"/>
  <c r="O19" i="15"/>
  <c r="M48" i="15"/>
  <c r="J48" i="15"/>
  <c r="W48" i="15" s="1"/>
  <c r="G38" i="24"/>
  <c r="H38" i="24"/>
  <c r="F38" i="24"/>
  <c r="AD39" i="19"/>
  <c r="AG39" i="19"/>
  <c r="R39" i="19"/>
  <c r="AF39" i="19"/>
  <c r="AE39" i="19"/>
  <c r="AI39" i="19"/>
  <c r="V39" i="19"/>
  <c r="AH39" i="19"/>
  <c r="U39" i="19"/>
  <c r="H39" i="19"/>
  <c r="BN39" i="19" s="1"/>
  <c r="O36" i="14" s="1"/>
  <c r="AB39" i="19"/>
  <c r="I39" i="19"/>
  <c r="N39" i="19"/>
  <c r="M39" i="19"/>
  <c r="L39" i="19"/>
  <c r="J39" i="19"/>
  <c r="H6" i="14"/>
  <c r="H10" i="15"/>
  <c r="F6" i="25"/>
  <c r="I20" i="15"/>
  <c r="I16" i="14"/>
  <c r="AI19" i="19"/>
  <c r="AG19" i="19"/>
  <c r="S19" i="19"/>
  <c r="N19" i="19"/>
  <c r="N73" i="15"/>
  <c r="P73" i="15"/>
  <c r="O73" i="15"/>
  <c r="H33" i="14"/>
  <c r="H37" i="15"/>
  <c r="K37" i="15" s="1"/>
  <c r="X37" i="15" s="1"/>
  <c r="G37" i="25"/>
  <c r="I44" i="15"/>
  <c r="G44" i="25"/>
  <c r="I50" i="15"/>
  <c r="I46" i="14"/>
  <c r="I47" i="14"/>
  <c r="I51" i="15"/>
  <c r="G45" i="25"/>
  <c r="H54" i="14"/>
  <c r="H58" i="15"/>
  <c r="G53" i="25"/>
  <c r="H22" i="15"/>
  <c r="H18" i="14"/>
  <c r="I45" i="15"/>
  <c r="R46" i="15"/>
  <c r="G77" i="25"/>
  <c r="I83" i="15"/>
  <c r="I79" i="14"/>
  <c r="I1" i="14"/>
  <c r="D3" i="24"/>
  <c r="H23" i="2"/>
  <c r="C1" i="9" s="1"/>
  <c r="J23" i="2"/>
  <c r="I23" i="2"/>
  <c r="E3" i="24"/>
  <c r="G4" i="19"/>
  <c r="G1" i="25"/>
  <c r="B4" i="19"/>
  <c r="C4" i="19" s="1"/>
  <c r="E4" i="19"/>
  <c r="C1" i="3"/>
  <c r="C3" i="24"/>
  <c r="H3" i="24" s="1"/>
  <c r="AE86" i="19"/>
  <c r="N86" i="19"/>
  <c r="AC86" i="19"/>
  <c r="AH44" i="19"/>
  <c r="AI44" i="19"/>
  <c r="Z44" i="19"/>
  <c r="L44" i="19"/>
  <c r="AE44" i="19"/>
  <c r="AA69" i="19"/>
  <c r="AB69" i="19"/>
  <c r="AD69" i="19"/>
  <c r="Y69" i="19"/>
  <c r="J69" i="19"/>
  <c r="AT69" i="19"/>
  <c r="Z69" i="19"/>
  <c r="AI69" i="19"/>
  <c r="M69" i="19"/>
  <c r="AC69" i="19"/>
  <c r="K25" i="15"/>
  <c r="X25" i="15" s="1"/>
  <c r="N25" i="15"/>
  <c r="M25" i="15"/>
  <c r="L25" i="15"/>
  <c r="Y25" i="15" s="1"/>
  <c r="O11" i="19"/>
  <c r="I11" i="19"/>
  <c r="T11" i="19"/>
  <c r="AG11" i="19"/>
  <c r="L11" i="19"/>
  <c r="AE11" i="19"/>
  <c r="AF11" i="19"/>
  <c r="AH11" i="19"/>
  <c r="Q11" i="19"/>
  <c r="X11" i="19"/>
  <c r="Y11" i="19"/>
  <c r="AT11" i="19"/>
  <c r="M11" i="19"/>
  <c r="Q77" i="15"/>
  <c r="J77" i="15"/>
  <c r="W77" i="15" s="1"/>
  <c r="T77" i="15"/>
  <c r="P77" i="15"/>
  <c r="M77" i="15"/>
  <c r="AA16" i="19"/>
  <c r="P16" i="19"/>
  <c r="S16" i="19"/>
  <c r="M16" i="19"/>
  <c r="U16" i="19"/>
  <c r="I37" i="15"/>
  <c r="F55" i="25"/>
  <c r="H57" i="14"/>
  <c r="H61" i="15"/>
  <c r="J61" i="15" s="1"/>
  <c r="W61" i="15" s="1"/>
  <c r="I63" i="14"/>
  <c r="H69" i="15"/>
  <c r="H65" i="14"/>
  <c r="F63" i="25"/>
  <c r="H69" i="14"/>
  <c r="F69" i="25"/>
  <c r="H71" i="14"/>
  <c r="H83" i="15"/>
  <c r="H23" i="19"/>
  <c r="BN23" i="19" s="1"/>
  <c r="AH23" i="19"/>
  <c r="V25" i="19"/>
  <c r="AF25" i="19"/>
  <c r="AC25" i="19"/>
  <c r="X25" i="19"/>
  <c r="AT25" i="19"/>
  <c r="AA25" i="19"/>
  <c r="M41" i="19"/>
  <c r="AC41" i="19"/>
  <c r="X41" i="19"/>
  <c r="AI41" i="19"/>
  <c r="AD41" i="19"/>
  <c r="AE41" i="19"/>
  <c r="Q41" i="19"/>
  <c r="P41" i="19"/>
  <c r="L41" i="19"/>
  <c r="AA41" i="19"/>
  <c r="AH43" i="19"/>
  <c r="T43" i="19"/>
  <c r="W67" i="19"/>
  <c r="AB67" i="19"/>
  <c r="AE67" i="19"/>
  <c r="AF67" i="19"/>
  <c r="AC67" i="19"/>
  <c r="U67" i="19"/>
  <c r="N67" i="19"/>
  <c r="K67" i="19"/>
  <c r="X67" i="19"/>
  <c r="J36" i="19"/>
  <c r="AC36" i="19"/>
  <c r="W36" i="19"/>
  <c r="X36" i="19"/>
  <c r="R36" i="19"/>
  <c r="S36" i="19"/>
  <c r="J38" i="19"/>
  <c r="N38" i="19"/>
  <c r="AB38" i="19"/>
  <c r="R38" i="19"/>
  <c r="W38" i="19"/>
  <c r="K38" i="19"/>
  <c r="X38" i="19"/>
  <c r="V38" i="19"/>
  <c r="AD38" i="19"/>
  <c r="AC38" i="19"/>
  <c r="R66" i="19"/>
  <c r="W66" i="19"/>
  <c r="AD66" i="19"/>
  <c r="AF66" i="19"/>
  <c r="AT66" i="19"/>
  <c r="U66" i="19"/>
  <c r="Q66" i="19"/>
  <c r="P66" i="19"/>
  <c r="AB66" i="19"/>
  <c r="AA66" i="19"/>
  <c r="AA68" i="19"/>
  <c r="L68" i="19"/>
  <c r="Q68" i="19"/>
  <c r="N30" i="15"/>
  <c r="O30" i="15"/>
  <c r="I30" i="15"/>
  <c r="I57" i="14"/>
  <c r="G55" i="25"/>
  <c r="I71" i="14"/>
  <c r="I75" i="15"/>
  <c r="G69" i="25"/>
  <c r="F71" i="25"/>
  <c r="H73" i="14"/>
  <c r="H77" i="14"/>
  <c r="H78" i="24"/>
  <c r="G78" i="24"/>
  <c r="G71" i="24"/>
  <c r="H55" i="24"/>
  <c r="F55" i="24"/>
  <c r="R23" i="19"/>
  <c r="AH41" i="19"/>
  <c r="P50" i="15"/>
  <c r="L50" i="15"/>
  <c r="Y50" i="15" s="1"/>
  <c r="U50" i="15"/>
  <c r="M50" i="15"/>
  <c r="J50" i="15"/>
  <c r="W50" i="15" s="1"/>
  <c r="K50" i="15"/>
  <c r="X50" i="15" s="1"/>
  <c r="S50" i="15"/>
  <c r="G68" i="25"/>
  <c r="I70" i="14"/>
  <c r="F37" i="25"/>
  <c r="H43" i="15"/>
  <c r="H40" i="14"/>
  <c r="I52" i="15"/>
  <c r="G46" i="25"/>
  <c r="H73" i="24"/>
  <c r="G63" i="24"/>
  <c r="F63" i="24"/>
  <c r="H63" i="24"/>
  <c r="H48" i="24"/>
  <c r="F48" i="24"/>
  <c r="G48" i="24"/>
  <c r="H47" i="14"/>
  <c r="H41" i="15"/>
  <c r="G71" i="25"/>
  <c r="H82" i="14"/>
  <c r="S78" i="15"/>
  <c r="T75" i="19"/>
  <c r="L79" i="19"/>
  <c r="I83" i="19"/>
  <c r="Q83" i="19"/>
  <c r="L50" i="19"/>
  <c r="Z50" i="19"/>
  <c r="I64" i="15"/>
  <c r="G26" i="24"/>
  <c r="U64" i="15"/>
  <c r="H85" i="15"/>
  <c r="H81" i="14"/>
  <c r="G37" i="24"/>
  <c r="F37" i="24"/>
  <c r="AB65" i="19"/>
  <c r="AD65" i="19"/>
  <c r="AF65" i="19"/>
  <c r="AE65" i="19"/>
  <c r="AC65" i="19"/>
  <c r="Z65" i="19"/>
  <c r="I65" i="19"/>
  <c r="V65" i="19"/>
  <c r="T65" i="19"/>
  <c r="H65" i="19"/>
  <c r="BN65" i="19" s="1"/>
  <c r="Y65" i="19"/>
  <c r="AA65" i="19"/>
  <c r="W65" i="19"/>
  <c r="N65" i="19"/>
  <c r="AI65" i="19"/>
  <c r="U65" i="19"/>
  <c r="J65" i="19"/>
  <c r="AH65" i="19"/>
  <c r="R65" i="19"/>
  <c r="Q65" i="19"/>
  <c r="M65" i="19"/>
  <c r="X65" i="19"/>
  <c r="P65" i="19"/>
  <c r="L65" i="19"/>
  <c r="AT65" i="19"/>
  <c r="N34" i="21"/>
  <c r="G69" i="24"/>
  <c r="H69" i="24"/>
  <c r="F69" i="24"/>
  <c r="S65" i="19"/>
  <c r="T41" i="15"/>
  <c r="M41" i="15"/>
  <c r="F20" i="24"/>
  <c r="G20" i="24"/>
  <c r="O65" i="19"/>
  <c r="AG9" i="19"/>
  <c r="AI9" i="19"/>
  <c r="W9" i="19"/>
  <c r="M9" i="19"/>
  <c r="P9" i="19"/>
  <c r="R9" i="19"/>
  <c r="Q9" i="19"/>
  <c r="Z9" i="19"/>
  <c r="AH9" i="19"/>
  <c r="AA9" i="19"/>
  <c r="H9" i="19"/>
  <c r="O40" i="15"/>
  <c r="S40" i="15"/>
  <c r="U55" i="15"/>
  <c r="AF44" i="19"/>
  <c r="AB44" i="19"/>
  <c r="AD44" i="19"/>
  <c r="AC44" i="19"/>
  <c r="AG44" i="19"/>
  <c r="V44" i="19"/>
  <c r="R44" i="19"/>
  <c r="N44" i="19"/>
  <c r="X44" i="19"/>
  <c r="AD32" i="19"/>
  <c r="AF32" i="19"/>
  <c r="AC32" i="19"/>
  <c r="AA32" i="19"/>
  <c r="AC10" i="19"/>
  <c r="X10" i="19"/>
  <c r="S10" i="19"/>
  <c r="R51" i="15"/>
  <c r="P51" i="15"/>
  <c r="U51" i="15"/>
  <c r="O51" i="15"/>
  <c r="Q51" i="15"/>
  <c r="N51" i="15"/>
  <c r="M51" i="15"/>
  <c r="L51" i="15"/>
  <c r="Y51" i="15" s="1"/>
  <c r="J51" i="15"/>
  <c r="W51" i="15" s="1"/>
  <c r="S51" i="15"/>
  <c r="K51" i="15"/>
  <c r="X51" i="15" s="1"/>
  <c r="Q40" i="15"/>
  <c r="M40" i="15"/>
  <c r="J46" i="15"/>
  <c r="W46" i="15" s="1"/>
  <c r="T46" i="15"/>
  <c r="AF26" i="19"/>
  <c r="AG26" i="19"/>
  <c r="H26" i="19"/>
  <c r="BN26" i="19" s="1"/>
  <c r="I26" i="19"/>
  <c r="O26" i="19"/>
  <c r="Q26" i="19"/>
  <c r="J26" i="19"/>
  <c r="Q23" i="15"/>
  <c r="F80" i="24"/>
  <c r="G80" i="24"/>
  <c r="H80" i="24"/>
  <c r="L17" i="19"/>
  <c r="H27" i="19"/>
  <c r="BN27" i="19" s="1"/>
  <c r="K27" i="19"/>
  <c r="T27" i="19"/>
  <c r="X27" i="19"/>
  <c r="AE29" i="19"/>
  <c r="AF29" i="19"/>
  <c r="AT29" i="19"/>
  <c r="N29" i="19"/>
  <c r="AB31" i="19"/>
  <c r="S31" i="19"/>
  <c r="AA31" i="19"/>
  <c r="AI31" i="19"/>
  <c r="H31" i="19"/>
  <c r="BN31" i="19" s="1"/>
  <c r="AF45" i="19"/>
  <c r="AT45" i="19"/>
  <c r="AD47" i="19"/>
  <c r="N47" i="19"/>
  <c r="AG47" i="19"/>
  <c r="L49" i="19"/>
  <c r="AC49" i="19"/>
  <c r="Y49" i="19"/>
  <c r="Q49" i="19"/>
  <c r="K51" i="19"/>
  <c r="AF51" i="19"/>
  <c r="AE51" i="19"/>
  <c r="O28" i="19"/>
  <c r="AE28" i="19"/>
  <c r="Y28" i="19"/>
  <c r="AA30" i="19"/>
  <c r="R30" i="19"/>
  <c r="Q40" i="19"/>
  <c r="AT40" i="19"/>
  <c r="AC40" i="19"/>
  <c r="AA40" i="19"/>
  <c r="J40" i="19"/>
  <c r="W40" i="19"/>
  <c r="J42" i="19"/>
  <c r="R70" i="19"/>
  <c r="AT70" i="19"/>
  <c r="O70" i="19"/>
  <c r="AD70" i="19"/>
  <c r="AC70" i="19"/>
  <c r="U70" i="19"/>
  <c r="H70" i="19"/>
  <c r="BN70" i="19" s="1"/>
  <c r="S72" i="19"/>
  <c r="L72" i="19"/>
  <c r="AG74" i="19"/>
  <c r="J74" i="19"/>
  <c r="AF74" i="19"/>
  <c r="L74" i="19"/>
  <c r="AT74" i="19"/>
  <c r="U76" i="19"/>
  <c r="S78" i="19"/>
  <c r="R78" i="19"/>
  <c r="AB78" i="19"/>
  <c r="Z78" i="19"/>
  <c r="H78" i="19"/>
  <c r="BN78" i="19" s="1"/>
  <c r="AH78" i="19"/>
  <c r="H80" i="19"/>
  <c r="BN80" i="19" s="1"/>
  <c r="O80" i="19"/>
  <c r="AD84" i="19"/>
  <c r="AA84" i="19"/>
  <c r="O84" i="19"/>
  <c r="Q52" i="15"/>
  <c r="R52" i="15"/>
  <c r="M52" i="15"/>
  <c r="V15" i="19"/>
  <c r="M17" i="19"/>
  <c r="Q15" i="19"/>
  <c r="Y17" i="19"/>
  <c r="U12" i="19"/>
  <c r="Q12" i="19"/>
  <c r="S12" i="19"/>
  <c r="W12" i="19"/>
  <c r="O28" i="15"/>
  <c r="M28" i="15"/>
  <c r="F65" i="24"/>
  <c r="H57" i="24"/>
  <c r="G57" i="24"/>
  <c r="F57" i="24"/>
  <c r="F29" i="24"/>
  <c r="H66" i="24"/>
  <c r="H47" i="24"/>
  <c r="G47" i="24"/>
  <c r="K77" i="15"/>
  <c r="X77" i="15" s="1"/>
  <c r="U77" i="15"/>
  <c r="L77" i="15"/>
  <c r="Y77" i="15" s="1"/>
  <c r="N77" i="15"/>
  <c r="R71" i="19"/>
  <c r="H71" i="19"/>
  <c r="BN71" i="19" s="1"/>
  <c r="N73" i="19"/>
  <c r="Z83" i="19"/>
  <c r="R83" i="19"/>
  <c r="K85" i="19"/>
  <c r="N48" i="19"/>
  <c r="G67" i="24"/>
  <c r="H59" i="24"/>
  <c r="F33" i="24"/>
  <c r="G23" i="24"/>
  <c r="F5" i="25" l="1"/>
  <c r="G4" i="25"/>
  <c r="G6" i="24"/>
  <c r="B2" i="27"/>
  <c r="F4" i="25"/>
  <c r="F1" i="11"/>
  <c r="H6" i="15"/>
  <c r="C2" i="27"/>
  <c r="D1" i="5"/>
  <c r="E1" i="5"/>
  <c r="I8" i="15"/>
  <c r="A4" i="24"/>
  <c r="D2" i="27"/>
  <c r="F1" i="23"/>
  <c r="D1" i="23"/>
  <c r="G1" i="8"/>
  <c r="D1" i="8"/>
  <c r="F1" i="6"/>
  <c r="G1" i="3"/>
  <c r="C7" i="19"/>
  <c r="F1" i="5"/>
  <c r="F1" i="4"/>
  <c r="F1" i="3"/>
  <c r="F5" i="19"/>
  <c r="C5" i="19"/>
  <c r="E1" i="3"/>
  <c r="D1" i="6"/>
  <c r="F1" i="7"/>
  <c r="D1" i="7"/>
  <c r="E2" i="27"/>
  <c r="G1" i="4"/>
  <c r="G1" i="5"/>
  <c r="D1" i="3"/>
  <c r="I8" i="19" s="1"/>
  <c r="L46" i="2"/>
  <c r="O82" i="25"/>
  <c r="C1" i="4"/>
  <c r="E21" i="21" s="1"/>
  <c r="D21" i="21" s="1"/>
  <c r="L69" i="2"/>
  <c r="O30" i="25"/>
  <c r="O66" i="14"/>
  <c r="O18" i="25"/>
  <c r="L58" i="2"/>
  <c r="H79" i="15"/>
  <c r="F73" i="25"/>
  <c r="H79" i="24"/>
  <c r="G79" i="24"/>
  <c r="J81" i="19"/>
  <c r="S81" i="19"/>
  <c r="AG81" i="19"/>
  <c r="R81" i="19"/>
  <c r="AD81" i="19"/>
  <c r="Q81" i="19"/>
  <c r="AT81" i="19"/>
  <c r="AF81" i="19"/>
  <c r="I81" i="19"/>
  <c r="AI81" i="19"/>
  <c r="U81" i="19"/>
  <c r="AB81" i="19"/>
  <c r="AC82" i="19"/>
  <c r="Q82" i="19"/>
  <c r="W82" i="19"/>
  <c r="M82" i="19"/>
  <c r="G7" i="25"/>
  <c r="I7" i="14"/>
  <c r="I11" i="15"/>
  <c r="I12" i="14"/>
  <c r="G12" i="25"/>
  <c r="I16" i="15"/>
  <c r="F79" i="24"/>
  <c r="V81" i="19"/>
  <c r="F15" i="24"/>
  <c r="H15" i="24"/>
  <c r="G15" i="24"/>
  <c r="F34" i="24"/>
  <c r="G34" i="24"/>
  <c r="H34" i="24"/>
  <c r="H35" i="14"/>
  <c r="F33" i="25"/>
  <c r="G35" i="25"/>
  <c r="I41" i="15"/>
  <c r="H42" i="15"/>
  <c r="H38" i="14"/>
  <c r="F36" i="25"/>
  <c r="I43" i="15"/>
  <c r="I39" i="14"/>
  <c r="AF43" i="19"/>
  <c r="U43" i="19"/>
  <c r="AA43" i="19"/>
  <c r="L43" i="19"/>
  <c r="AC43" i="19"/>
  <c r="I43" i="19"/>
  <c r="Q43" i="19"/>
  <c r="H43" i="24"/>
  <c r="F43" i="24"/>
  <c r="G43" i="24"/>
  <c r="G49" i="24"/>
  <c r="H49" i="24"/>
  <c r="F49" i="24"/>
  <c r="G50" i="24"/>
  <c r="H50" i="24"/>
  <c r="F51" i="24"/>
  <c r="G51" i="24"/>
  <c r="H51" i="24"/>
  <c r="O53" i="15"/>
  <c r="J53" i="15"/>
  <c r="W53" i="15" s="1"/>
  <c r="M54" i="19"/>
  <c r="AB54" i="19"/>
  <c r="AH54" i="19"/>
  <c r="J54" i="19"/>
  <c r="AG54" i="19"/>
  <c r="T54" i="19"/>
  <c r="U54" i="19"/>
  <c r="X54" i="19"/>
  <c r="K54" i="19"/>
  <c r="V54" i="19"/>
  <c r="I55" i="15"/>
  <c r="I51" i="14"/>
  <c r="H54" i="24"/>
  <c r="G54" i="24"/>
  <c r="G50" i="25"/>
  <c r="I56" i="15"/>
  <c r="I52" i="14"/>
  <c r="H53" i="14"/>
  <c r="F51" i="25"/>
  <c r="H57" i="15"/>
  <c r="X63" i="19"/>
  <c r="AB63" i="19"/>
  <c r="L63" i="19"/>
  <c r="M63" i="19"/>
  <c r="AD63" i="19"/>
  <c r="Z63" i="19"/>
  <c r="AA63" i="19"/>
  <c r="N63" i="19"/>
  <c r="O63" i="19"/>
  <c r="P63" i="19"/>
  <c r="H61" i="14"/>
  <c r="F59" i="25"/>
  <c r="I61" i="14"/>
  <c r="I65" i="15"/>
  <c r="F60" i="25"/>
  <c r="H62" i="14"/>
  <c r="H66" i="15"/>
  <c r="I64" i="14"/>
  <c r="G62" i="25"/>
  <c r="G63" i="25"/>
  <c r="I69" i="15"/>
  <c r="I65" i="14"/>
  <c r="I66" i="14"/>
  <c r="I70" i="15"/>
  <c r="G64" i="25"/>
  <c r="H71" i="15"/>
  <c r="N71" i="15" s="1"/>
  <c r="H67" i="14"/>
  <c r="G65" i="25"/>
  <c r="I67" i="14"/>
  <c r="I71" i="15"/>
  <c r="H68" i="14"/>
  <c r="H72" i="15"/>
  <c r="F66" i="25"/>
  <c r="G70" i="24"/>
  <c r="H70" i="24"/>
  <c r="F70" i="24"/>
  <c r="AC72" i="19"/>
  <c r="AH72" i="19"/>
  <c r="Y72" i="19"/>
  <c r="AA72" i="19"/>
  <c r="AD72" i="19"/>
  <c r="Z72" i="19"/>
  <c r="M72" i="19"/>
  <c r="G66" i="24"/>
  <c r="S82" i="19"/>
  <c r="J72" i="19"/>
  <c r="AF72" i="19"/>
  <c r="N41" i="15"/>
  <c r="O41" i="15"/>
  <c r="L41" i="15"/>
  <c r="Y41" i="15" s="1"/>
  <c r="U41" i="15"/>
  <c r="AE43" i="19"/>
  <c r="G59" i="25"/>
  <c r="H81" i="19"/>
  <c r="BN81" i="19" s="1"/>
  <c r="O78" i="14" s="1"/>
  <c r="P72" i="19"/>
  <c r="AG63" i="19"/>
  <c r="AF63" i="19"/>
  <c r="F54" i="24"/>
  <c r="N54" i="19"/>
  <c r="V43" i="19"/>
  <c r="I81" i="14"/>
  <c r="G32" i="24"/>
  <c r="F32" i="24"/>
  <c r="G8" i="24"/>
  <c r="H8" i="24"/>
  <c r="F8" i="24"/>
  <c r="N9" i="19"/>
  <c r="S9" i="19"/>
  <c r="X9" i="19"/>
  <c r="O9" i="19"/>
  <c r="T9" i="19"/>
  <c r="AT9" i="19"/>
  <c r="L9" i="19"/>
  <c r="J9" i="19"/>
  <c r="AE9" i="19"/>
  <c r="V9" i="19"/>
  <c r="I9" i="19"/>
  <c r="K10" i="19"/>
  <c r="AD10" i="19"/>
  <c r="AG10" i="19"/>
  <c r="V10" i="19"/>
  <c r="AF10" i="19"/>
  <c r="AA10" i="19"/>
  <c r="O10" i="19"/>
  <c r="AI10" i="19"/>
  <c r="T10" i="19"/>
  <c r="AE10" i="19"/>
  <c r="AT10" i="19"/>
  <c r="I10" i="19"/>
  <c r="U10" i="19"/>
  <c r="Z10" i="19"/>
  <c r="J10" i="19"/>
  <c r="M10" i="19"/>
  <c r="G8" i="25"/>
  <c r="I12" i="15"/>
  <c r="G12" i="24"/>
  <c r="H12" i="24"/>
  <c r="I11" i="14"/>
  <c r="G11" i="25"/>
  <c r="I15" i="15"/>
  <c r="H11" i="14"/>
  <c r="H15" i="15"/>
  <c r="P15" i="15" s="1"/>
  <c r="F11" i="25"/>
  <c r="AT15" i="19"/>
  <c r="S15" i="19"/>
  <c r="T15" i="19"/>
  <c r="X15" i="19"/>
  <c r="N15" i="19"/>
  <c r="AG15" i="19"/>
  <c r="Z15" i="19"/>
  <c r="Y18" i="19"/>
  <c r="AH18" i="19"/>
  <c r="AC18" i="19"/>
  <c r="U18" i="19"/>
  <c r="V18" i="19"/>
  <c r="L18" i="19"/>
  <c r="F19" i="24"/>
  <c r="H19" i="24"/>
  <c r="U23" i="15"/>
  <c r="L23" i="15"/>
  <c r="Y23" i="15" s="1"/>
  <c r="V23" i="19"/>
  <c r="AF23" i="19"/>
  <c r="S23" i="19"/>
  <c r="AI23" i="19"/>
  <c r="AD23" i="19"/>
  <c r="I23" i="19"/>
  <c r="O23" i="19"/>
  <c r="N23" i="19"/>
  <c r="H25" i="14"/>
  <c r="F23" i="25"/>
  <c r="T32" i="15"/>
  <c r="L50" i="2" s="1"/>
  <c r="K32" i="15"/>
  <c r="X32" i="15" s="1"/>
  <c r="I33" i="15"/>
  <c r="G27" i="25"/>
  <c r="F32" i="25"/>
  <c r="H38" i="15"/>
  <c r="H55" i="14"/>
  <c r="H59" i="15"/>
  <c r="M59" i="15" s="1"/>
  <c r="I60" i="19"/>
  <c r="AB60" i="19"/>
  <c r="Z60" i="19"/>
  <c r="P60" i="19"/>
  <c r="O60" i="19"/>
  <c r="N60" i="19"/>
  <c r="V60" i="19"/>
  <c r="AC60" i="19"/>
  <c r="AH60" i="19"/>
  <c r="AF60" i="19"/>
  <c r="G72" i="24"/>
  <c r="H72" i="24"/>
  <c r="H72" i="14"/>
  <c r="F70" i="25"/>
  <c r="AA76" i="19"/>
  <c r="K76" i="19"/>
  <c r="AT76" i="19"/>
  <c r="Z76" i="19"/>
  <c r="Y76" i="19"/>
  <c r="O78" i="15"/>
  <c r="J78" i="15"/>
  <c r="W78" i="15" s="1"/>
  <c r="L78" i="15"/>
  <c r="Y78" i="15" s="1"/>
  <c r="R78" i="15"/>
  <c r="H75" i="14"/>
  <c r="H23" i="24"/>
  <c r="O15" i="19"/>
  <c r="AD82" i="19"/>
  <c r="R72" i="19"/>
  <c r="K23" i="15"/>
  <c r="X23" i="15" s="1"/>
  <c r="Q10" i="19"/>
  <c r="AB10" i="19"/>
  <c r="AD9" i="19"/>
  <c r="AF9" i="19"/>
  <c r="AB9" i="19"/>
  <c r="R41" i="15"/>
  <c r="H34" i="14"/>
  <c r="H45" i="24"/>
  <c r="H65" i="15"/>
  <c r="J65" i="15" s="1"/>
  <c r="W65" i="15" s="1"/>
  <c r="K43" i="19"/>
  <c r="R23" i="15"/>
  <c r="AG82" i="19"/>
  <c r="O72" i="19"/>
  <c r="U23" i="19"/>
  <c r="AD60" i="19"/>
  <c r="K63" i="19"/>
  <c r="X60" i="19"/>
  <c r="F12" i="24"/>
  <c r="P18" i="19"/>
  <c r="G19" i="24"/>
  <c r="F53" i="25"/>
  <c r="I68" i="15"/>
  <c r="M15" i="19"/>
  <c r="R45" i="15"/>
  <c r="Q45" i="15"/>
  <c r="P45" i="15"/>
  <c r="K45" i="15"/>
  <c r="X45" i="15" s="1"/>
  <c r="O45" i="15"/>
  <c r="U45" i="15"/>
  <c r="I18" i="15"/>
  <c r="I14" i="14"/>
  <c r="G14" i="25"/>
  <c r="I63" i="15"/>
  <c r="N20" i="19"/>
  <c r="O20" i="19"/>
  <c r="AT20" i="19"/>
  <c r="AF20" i="19"/>
  <c r="P20" i="19"/>
  <c r="AA20" i="19"/>
  <c r="AI20" i="19"/>
  <c r="Z20" i="19"/>
  <c r="L20" i="19"/>
  <c r="T20" i="19"/>
  <c r="V20" i="19"/>
  <c r="AB20" i="19"/>
  <c r="AH20" i="19"/>
  <c r="AC20" i="19"/>
  <c r="J20" i="19"/>
  <c r="M20" i="19"/>
  <c r="I36" i="15"/>
  <c r="G30" i="25"/>
  <c r="AT86" i="19"/>
  <c r="S86" i="19"/>
  <c r="AF86" i="19"/>
  <c r="W86" i="19"/>
  <c r="M86" i="19"/>
  <c r="Q86" i="19"/>
  <c r="X86" i="19"/>
  <c r="O86" i="19"/>
  <c r="S55" i="15"/>
  <c r="R55" i="15"/>
  <c r="J55" i="15"/>
  <c r="W55" i="15" s="1"/>
  <c r="N55" i="15"/>
  <c r="K55" i="15"/>
  <c r="X55" i="15" s="1"/>
  <c r="O38" i="25"/>
  <c r="O38" i="14"/>
  <c r="AA14" i="19"/>
  <c r="T14" i="19"/>
  <c r="J14" i="19"/>
  <c r="AC14" i="19"/>
  <c r="Q14" i="19"/>
  <c r="N14" i="19"/>
  <c r="AT14" i="19"/>
  <c r="AE14" i="19"/>
  <c r="AF14" i="19"/>
  <c r="L80" i="15"/>
  <c r="Y80" i="15" s="1"/>
  <c r="N80" i="15"/>
  <c r="U80" i="15"/>
  <c r="K54" i="15"/>
  <c r="X54" i="15" s="1"/>
  <c r="O54" i="15"/>
  <c r="L54" i="15"/>
  <c r="Y54" i="15" s="1"/>
  <c r="R54" i="15"/>
  <c r="Q54" i="15"/>
  <c r="G13" i="25"/>
  <c r="I13" i="14"/>
  <c r="I17" i="15"/>
  <c r="J35" i="19"/>
  <c r="M35" i="19"/>
  <c r="AB35" i="19"/>
  <c r="AI35" i="19"/>
  <c r="W35" i="19"/>
  <c r="AA35" i="19"/>
  <c r="X35" i="19"/>
  <c r="AD35" i="19"/>
  <c r="Q35" i="19"/>
  <c r="T35" i="19"/>
  <c r="R35" i="19"/>
  <c r="I39" i="15"/>
  <c r="G33" i="25"/>
  <c r="I35" i="14"/>
  <c r="P46" i="15"/>
  <c r="U46" i="15"/>
  <c r="L46" i="15"/>
  <c r="Y46" i="15" s="1"/>
  <c r="T48" i="15"/>
  <c r="V48" i="15" s="1"/>
  <c r="K48" i="15"/>
  <c r="X48" i="15" s="1"/>
  <c r="I48" i="19"/>
  <c r="AC48" i="19"/>
  <c r="Y48" i="19"/>
  <c r="AE48" i="19"/>
  <c r="AF48" i="19"/>
  <c r="AT51" i="19"/>
  <c r="R51" i="19"/>
  <c r="AH51" i="19"/>
  <c r="AF53" i="19"/>
  <c r="AC53" i="19"/>
  <c r="T53" i="19"/>
  <c r="AD53" i="19"/>
  <c r="Y53" i="19"/>
  <c r="U53" i="19"/>
  <c r="M53" i="19"/>
  <c r="K53" i="19"/>
  <c r="AA53" i="19"/>
  <c r="T56" i="19"/>
  <c r="AI56" i="19"/>
  <c r="AF56" i="19"/>
  <c r="Z56" i="19"/>
  <c r="AB56" i="19"/>
  <c r="X56" i="19"/>
  <c r="S56" i="19"/>
  <c r="AT56" i="19"/>
  <c r="AE56" i="19"/>
  <c r="U56" i="19"/>
  <c r="K56" i="19"/>
  <c r="AE61" i="19"/>
  <c r="Z61" i="19"/>
  <c r="AB61" i="19"/>
  <c r="S61" i="19"/>
  <c r="L61" i="19"/>
  <c r="R61" i="19"/>
  <c r="I61" i="19"/>
  <c r="T61" i="19"/>
  <c r="H59" i="14"/>
  <c r="H63" i="15"/>
  <c r="G62" i="24"/>
  <c r="F62" i="24"/>
  <c r="F82" i="24"/>
  <c r="H82" i="24"/>
  <c r="O85" i="19"/>
  <c r="AC85" i="19"/>
  <c r="X85" i="19"/>
  <c r="AG85" i="19"/>
  <c r="Z85" i="19"/>
  <c r="AF85" i="19"/>
  <c r="I85" i="19"/>
  <c r="P85" i="19"/>
  <c r="Y85" i="19"/>
  <c r="M85" i="19"/>
  <c r="N85" i="19"/>
  <c r="W85" i="19"/>
  <c r="V85" i="19"/>
  <c r="AB85" i="19"/>
  <c r="T17" i="19"/>
  <c r="J17" i="19"/>
  <c r="W17" i="19"/>
  <c r="AE17" i="19"/>
  <c r="AI17" i="19"/>
  <c r="N17" i="19"/>
  <c r="I17" i="19"/>
  <c r="AF17" i="19"/>
  <c r="K17" i="19"/>
  <c r="Q17" i="19"/>
  <c r="H4" i="24"/>
  <c r="G4" i="24"/>
  <c r="G33" i="24"/>
  <c r="AT85" i="19"/>
  <c r="AI42" i="19"/>
  <c r="AI51" i="19"/>
  <c r="U17" i="19"/>
  <c r="S46" i="15"/>
  <c r="R48" i="19"/>
  <c r="G61" i="25"/>
  <c r="L48" i="15"/>
  <c r="Y48" i="15" s="1"/>
  <c r="H35" i="19"/>
  <c r="BN35" i="19" s="1"/>
  <c r="N32" i="21" s="1"/>
  <c r="AG35" i="19"/>
  <c r="Z35" i="19"/>
  <c r="S35" i="19"/>
  <c r="AF35" i="19"/>
  <c r="U54" i="15"/>
  <c r="P54" i="15"/>
  <c r="H61" i="24"/>
  <c r="S48" i="19"/>
  <c r="T85" i="19"/>
  <c r="AA17" i="19"/>
  <c r="O17" i="19"/>
  <c r="O51" i="19"/>
  <c r="AD51" i="19"/>
  <c r="G75" i="25"/>
  <c r="O80" i="15"/>
  <c r="L53" i="19"/>
  <c r="F14" i="24"/>
  <c r="AG17" i="19"/>
  <c r="G82" i="24"/>
  <c r="Y56" i="19"/>
  <c r="H56" i="19"/>
  <c r="BN56" i="19" s="1"/>
  <c r="N53" i="21" s="1"/>
  <c r="O61" i="19"/>
  <c r="Q61" i="19"/>
  <c r="U61" i="19"/>
  <c r="AC56" i="19"/>
  <c r="AA85" i="19"/>
  <c r="V48" i="19"/>
  <c r="L85" i="19"/>
  <c r="N50" i="15"/>
  <c r="Q50" i="15"/>
  <c r="F13" i="25"/>
  <c r="H17" i="15"/>
  <c r="D3" i="19"/>
  <c r="K13" i="15"/>
  <c r="X13" i="15" s="1"/>
  <c r="J13" i="15"/>
  <c r="W13" i="15" s="1"/>
  <c r="R13" i="15"/>
  <c r="T13" i="15"/>
  <c r="V13" i="15" s="1"/>
  <c r="M12" i="19"/>
  <c r="R12" i="19"/>
  <c r="V12" i="19"/>
  <c r="H12" i="19"/>
  <c r="BN12" i="19" s="1"/>
  <c r="O9" i="14" s="1"/>
  <c r="Y12" i="19"/>
  <c r="AB12" i="19"/>
  <c r="J12" i="19"/>
  <c r="L12" i="19"/>
  <c r="F17" i="24"/>
  <c r="G17" i="24"/>
  <c r="W24" i="19"/>
  <c r="U24" i="19"/>
  <c r="X24" i="19"/>
  <c r="S24" i="19"/>
  <c r="Q24" i="19"/>
  <c r="N24" i="19"/>
  <c r="I24" i="14"/>
  <c r="G22" i="25"/>
  <c r="AT37" i="19"/>
  <c r="M37" i="19"/>
  <c r="J37" i="19"/>
  <c r="AD37" i="19"/>
  <c r="Y37" i="19"/>
  <c r="U37" i="19"/>
  <c r="AI37" i="19"/>
  <c r="AG37" i="19"/>
  <c r="O37" i="19"/>
  <c r="I57" i="19"/>
  <c r="AE57" i="19"/>
  <c r="AD57" i="19"/>
  <c r="K57" i="19"/>
  <c r="V57" i="19"/>
  <c r="AI57" i="19"/>
  <c r="T57" i="19"/>
  <c r="M57" i="19"/>
  <c r="F54" i="25"/>
  <c r="H60" i="15"/>
  <c r="Q60" i="15" s="1"/>
  <c r="X75" i="19"/>
  <c r="K75" i="19"/>
  <c r="U75" i="19"/>
  <c r="AB75" i="19"/>
  <c r="Z75" i="19"/>
  <c r="M75" i="19"/>
  <c r="H74" i="24"/>
  <c r="G74" i="24"/>
  <c r="AH21" i="19"/>
  <c r="AA21" i="19"/>
  <c r="T21" i="19"/>
  <c r="F27" i="25"/>
  <c r="L75" i="15"/>
  <c r="Y75" i="15" s="1"/>
  <c r="G7" i="24"/>
  <c r="G52" i="24"/>
  <c r="I21" i="14"/>
  <c r="G19" i="25"/>
  <c r="H21" i="14"/>
  <c r="H24" i="14"/>
  <c r="R71" i="15"/>
  <c r="U71" i="15"/>
  <c r="J71" i="15"/>
  <c r="W71" i="15" s="1"/>
  <c r="M71" i="15"/>
  <c r="S71" i="15"/>
  <c r="P71" i="15"/>
  <c r="H68" i="19"/>
  <c r="BN68" i="19" s="1"/>
  <c r="AB68" i="19"/>
  <c r="M68" i="19"/>
  <c r="AE19" i="19"/>
  <c r="U19" i="19"/>
  <c r="M19" i="19"/>
  <c r="AA19" i="19"/>
  <c r="I40" i="15"/>
  <c r="I36" i="14"/>
  <c r="N21" i="15"/>
  <c r="P21" i="15"/>
  <c r="U21" i="15"/>
  <c r="O21" i="15"/>
  <c r="R21" i="15"/>
  <c r="L21" i="15"/>
  <c r="Y21" i="15" s="1"/>
  <c r="J21" i="15"/>
  <c r="W21" i="15" s="1"/>
  <c r="G2" i="25"/>
  <c r="I2" i="14"/>
  <c r="T16" i="19"/>
  <c r="AT16" i="19"/>
  <c r="V16" i="19"/>
  <c r="Z16" i="19"/>
  <c r="I16" i="19"/>
  <c r="Q16" i="19"/>
  <c r="O16" i="19"/>
  <c r="AH16" i="19"/>
  <c r="G21" i="25"/>
  <c r="I27" i="15"/>
  <c r="AB27" i="19"/>
  <c r="Z27" i="19"/>
  <c r="I27" i="19"/>
  <c r="AI27" i="19"/>
  <c r="AG27" i="19"/>
  <c r="U27" i="19"/>
  <c r="W27" i="19"/>
  <c r="O27" i="19"/>
  <c r="V27" i="19"/>
  <c r="M27" i="19"/>
  <c r="AH27" i="19"/>
  <c r="P27" i="19"/>
  <c r="L27" i="19"/>
  <c r="Q27" i="19"/>
  <c r="H28" i="19"/>
  <c r="BN28" i="19" s="1"/>
  <c r="V28" i="19"/>
  <c r="L28" i="19"/>
  <c r="AB28" i="19"/>
  <c r="U28" i="19"/>
  <c r="I28" i="19"/>
  <c r="Q28" i="19"/>
  <c r="Z28" i="19"/>
  <c r="AI28" i="19"/>
  <c r="AG28" i="19"/>
  <c r="K28" i="19"/>
  <c r="AF28" i="19"/>
  <c r="P28" i="19"/>
  <c r="J28" i="19"/>
  <c r="S28" i="19"/>
  <c r="N28" i="19"/>
  <c r="I25" i="14"/>
  <c r="G23" i="25"/>
  <c r="X29" i="19"/>
  <c r="M29" i="19"/>
  <c r="U29" i="19"/>
  <c r="AA29" i="19"/>
  <c r="Z29" i="19"/>
  <c r="AH29" i="19"/>
  <c r="K29" i="19"/>
  <c r="S29" i="19"/>
  <c r="Y29" i="19"/>
  <c r="Q29" i="19"/>
  <c r="AI29" i="19"/>
  <c r="AG29" i="19"/>
  <c r="W29" i="19"/>
  <c r="H29" i="19"/>
  <c r="BN29" i="19" s="1"/>
  <c r="S30" i="19"/>
  <c r="Z30" i="19"/>
  <c r="Y30" i="19"/>
  <c r="N30" i="19"/>
  <c r="AF30" i="19"/>
  <c r="AH30" i="19"/>
  <c r="K30" i="19"/>
  <c r="AE30" i="19"/>
  <c r="AI30" i="19"/>
  <c r="O30" i="19"/>
  <c r="X30" i="19"/>
  <c r="W30" i="19"/>
  <c r="M30" i="19"/>
  <c r="U30" i="19"/>
  <c r="T30" i="19"/>
  <c r="I30" i="19"/>
  <c r="AC42" i="19"/>
  <c r="X42" i="19"/>
  <c r="Y42" i="19"/>
  <c r="V42" i="19"/>
  <c r="AD42" i="19"/>
  <c r="N42" i="19"/>
  <c r="W42" i="19"/>
  <c r="M42" i="19"/>
  <c r="H42" i="19"/>
  <c r="BN42" i="19" s="1"/>
  <c r="Z42" i="19"/>
  <c r="O42" i="19"/>
  <c r="AA42" i="19"/>
  <c r="AH42" i="19"/>
  <c r="U42" i="19"/>
  <c r="I42" i="19"/>
  <c r="S42" i="19"/>
  <c r="G44" i="24"/>
  <c r="F44" i="24"/>
  <c r="H44" i="24"/>
  <c r="I48" i="15"/>
  <c r="I44" i="14"/>
  <c r="O52" i="15"/>
  <c r="U52" i="15"/>
  <c r="N52" i="15"/>
  <c r="Q53" i="15"/>
  <c r="N53" i="15"/>
  <c r="S53" i="15"/>
  <c r="M53" i="15"/>
  <c r="R53" i="15"/>
  <c r="AD54" i="19"/>
  <c r="P54" i="19"/>
  <c r="I54" i="19"/>
  <c r="H56" i="14"/>
  <c r="F64" i="25"/>
  <c r="I73" i="15"/>
  <c r="L76" i="19"/>
  <c r="X76" i="19"/>
  <c r="P76" i="19"/>
  <c r="Q76" i="19"/>
  <c r="AC76" i="19"/>
  <c r="AI76" i="19"/>
  <c r="H76" i="19"/>
  <c r="BN76" i="19" s="1"/>
  <c r="W76" i="19"/>
  <c r="S76" i="19"/>
  <c r="AG76" i="19"/>
  <c r="AB76" i="19"/>
  <c r="J76" i="19"/>
  <c r="R76" i="19"/>
  <c r="T76" i="19"/>
  <c r="V76" i="19"/>
  <c r="I79" i="15"/>
  <c r="I82" i="15"/>
  <c r="G76" i="25"/>
  <c r="H86" i="15"/>
  <c r="R18" i="19"/>
  <c r="F60" i="24"/>
  <c r="AT48" i="19"/>
  <c r="K81" i="19"/>
  <c r="K52" i="15"/>
  <c r="X52" i="15" s="1"/>
  <c r="AF82" i="19"/>
  <c r="AF80" i="19"/>
  <c r="O76" i="19"/>
  <c r="AF42" i="19"/>
  <c r="H30" i="19"/>
  <c r="BN30" i="19" s="1"/>
  <c r="O27" i="14" s="1"/>
  <c r="AD28" i="19"/>
  <c r="Q45" i="19"/>
  <c r="AB29" i="19"/>
  <c r="V29" i="19"/>
  <c r="N27" i="19"/>
  <c r="AC27" i="19"/>
  <c r="J23" i="15"/>
  <c r="W23" i="15" s="1"/>
  <c r="N23" i="15"/>
  <c r="N46" i="15"/>
  <c r="O46" i="15"/>
  <c r="O55" i="15"/>
  <c r="J64" i="15"/>
  <c r="W64" i="15" s="1"/>
  <c r="F26" i="24"/>
  <c r="N75" i="19"/>
  <c r="AT18" i="19"/>
  <c r="I77" i="15"/>
  <c r="F73" i="24"/>
  <c r="F38" i="25"/>
  <c r="G24" i="25"/>
  <c r="H29" i="15"/>
  <c r="K29" i="15" s="1"/>
  <c r="X29" i="15" s="1"/>
  <c r="J23" i="19"/>
  <c r="H71" i="24"/>
  <c r="Q30" i="15"/>
  <c r="T30" i="15"/>
  <c r="L48" i="2" s="1"/>
  <c r="AF68" i="19"/>
  <c r="AT68" i="19"/>
  <c r="R68" i="19"/>
  <c r="W68" i="19"/>
  <c r="AT36" i="19"/>
  <c r="I36" i="19"/>
  <c r="AA36" i="19"/>
  <c r="AI43" i="19"/>
  <c r="Z43" i="19"/>
  <c r="AB43" i="19"/>
  <c r="M25" i="19"/>
  <c r="AE25" i="19"/>
  <c r="AT23" i="19"/>
  <c r="AG23" i="19"/>
  <c r="F77" i="25"/>
  <c r="G31" i="25"/>
  <c r="N16" i="19"/>
  <c r="AD16" i="19"/>
  <c r="R16" i="19"/>
  <c r="AI16" i="19"/>
  <c r="P86" i="19"/>
  <c r="L86" i="19"/>
  <c r="H62" i="24"/>
  <c r="K46" i="15"/>
  <c r="X46" i="15" s="1"/>
  <c r="H9" i="15"/>
  <c r="O9" i="15" s="1"/>
  <c r="O30" i="14"/>
  <c r="I55" i="14"/>
  <c r="K59" i="15"/>
  <c r="X59" i="15" s="1"/>
  <c r="G38" i="25"/>
  <c r="T73" i="15"/>
  <c r="L91" i="2" s="1"/>
  <c r="R73" i="15"/>
  <c r="Y19" i="19"/>
  <c r="L19" i="19"/>
  <c r="AH19" i="19"/>
  <c r="AF19" i="19"/>
  <c r="Z19" i="19"/>
  <c r="J19" i="19"/>
  <c r="N54" i="21"/>
  <c r="I32" i="14"/>
  <c r="L19" i="15"/>
  <c r="Y19" i="15" s="1"/>
  <c r="M19" i="15"/>
  <c r="I29" i="14"/>
  <c r="F61" i="24"/>
  <c r="T78" i="15"/>
  <c r="V78" i="15" s="1"/>
  <c r="J52" i="19"/>
  <c r="X52" i="19"/>
  <c r="AD52" i="19"/>
  <c r="W48" i="19"/>
  <c r="AA48" i="19"/>
  <c r="N81" i="19"/>
  <c r="AC81" i="19"/>
  <c r="X79" i="19"/>
  <c r="AE79" i="19"/>
  <c r="AI75" i="19"/>
  <c r="W75" i="19"/>
  <c r="P73" i="19"/>
  <c r="S73" i="19"/>
  <c r="AB23" i="19"/>
  <c r="W53" i="19"/>
  <c r="AH53" i="19"/>
  <c r="Q23" i="19"/>
  <c r="I42" i="15"/>
  <c r="G36" i="25"/>
  <c r="AE53" i="19"/>
  <c r="S53" i="19"/>
  <c r="P82" i="19"/>
  <c r="K80" i="19"/>
  <c r="AH76" i="19"/>
  <c r="AE76" i="19"/>
  <c r="Q42" i="19"/>
  <c r="T42" i="19"/>
  <c r="AE42" i="19"/>
  <c r="V30" i="19"/>
  <c r="AT30" i="19"/>
  <c r="T28" i="19"/>
  <c r="AC28" i="19"/>
  <c r="Z45" i="19"/>
  <c r="R29" i="19"/>
  <c r="J29" i="19"/>
  <c r="Y27" i="19"/>
  <c r="AB16" i="19"/>
  <c r="AB53" i="19"/>
  <c r="H36" i="15"/>
  <c r="M36" i="15" s="1"/>
  <c r="AG53" i="19"/>
  <c r="R19" i="15"/>
  <c r="P63" i="15"/>
  <c r="V21" i="15"/>
  <c r="L53" i="15"/>
  <c r="Y53" i="15" s="1"/>
  <c r="K53" i="15"/>
  <c r="X53" i="15" s="1"/>
  <c r="T36" i="19"/>
  <c r="AB25" i="19"/>
  <c r="U78" i="15"/>
  <c r="Q78" i="15"/>
  <c r="L54" i="19"/>
  <c r="T59" i="19"/>
  <c r="I24" i="19"/>
  <c r="AI58" i="19"/>
  <c r="W55" i="19"/>
  <c r="U63" i="19"/>
  <c r="P53" i="19"/>
  <c r="L60" i="19"/>
  <c r="W60" i="19"/>
  <c r="U60" i="19"/>
  <c r="AA60" i="19"/>
  <c r="T58" i="19"/>
  <c r="N58" i="19"/>
  <c r="Y58" i="19"/>
  <c r="AE58" i="19"/>
  <c r="AF58" i="19"/>
  <c r="S54" i="19"/>
  <c r="AF54" i="19"/>
  <c r="H54" i="19"/>
  <c r="BN54" i="19" s="1"/>
  <c r="N51" i="21" s="1"/>
  <c r="AA54" i="19"/>
  <c r="AC54" i="19"/>
  <c r="AC34" i="19"/>
  <c r="T34" i="19"/>
  <c r="J34" i="19"/>
  <c r="AF34" i="19"/>
  <c r="AH24" i="19"/>
  <c r="Y24" i="19"/>
  <c r="O24" i="19"/>
  <c r="AE24" i="19"/>
  <c r="R63" i="19"/>
  <c r="Y63" i="19"/>
  <c r="AT63" i="19"/>
  <c r="AE63" i="19"/>
  <c r="H63" i="19"/>
  <c r="BN63" i="19" s="1"/>
  <c r="N60" i="21" s="1"/>
  <c r="P61" i="19"/>
  <c r="Y61" i="19"/>
  <c r="AD61" i="19"/>
  <c r="H61" i="19"/>
  <c r="BN61" i="19" s="1"/>
  <c r="N58" i="21" s="1"/>
  <c r="I59" i="19"/>
  <c r="AC59" i="19"/>
  <c r="AI59" i="19"/>
  <c r="Y59" i="19"/>
  <c r="AA59" i="19"/>
  <c r="AT55" i="19"/>
  <c r="AF55" i="19"/>
  <c r="L55" i="19"/>
  <c r="T55" i="19"/>
  <c r="N19" i="15"/>
  <c r="F76" i="24"/>
  <c r="I55" i="19"/>
  <c r="M34" i="19"/>
  <c r="AH55" i="19"/>
  <c r="R53" i="19"/>
  <c r="M36" i="19"/>
  <c r="K24" i="19"/>
  <c r="AC55" i="19"/>
  <c r="AB48" i="19"/>
  <c r="M73" i="19"/>
  <c r="L48" i="19"/>
  <c r="T81" i="19"/>
  <c r="L55" i="15"/>
  <c r="Y55" i="15" s="1"/>
  <c r="W18" i="19"/>
  <c r="J18" i="19"/>
  <c r="AD18" i="19"/>
  <c r="U48" i="19"/>
  <c r="AG48" i="19"/>
  <c r="O48" i="19"/>
  <c r="Y81" i="19"/>
  <c r="L81" i="19"/>
  <c r="W81" i="19"/>
  <c r="S75" i="19"/>
  <c r="Q75" i="19"/>
  <c r="P75" i="19"/>
  <c r="P55" i="15"/>
  <c r="M46" i="15"/>
  <c r="AF52" i="19"/>
  <c r="H18" i="19"/>
  <c r="BN18" i="19" s="1"/>
  <c r="O15" i="14" s="1"/>
  <c r="T55" i="15"/>
  <c r="L73" i="2" s="1"/>
  <c r="AT52" i="19"/>
  <c r="P52" i="19"/>
  <c r="AG79" i="19"/>
  <c r="H79" i="19"/>
  <c r="BN79" i="19" s="1"/>
  <c r="O76" i="14" s="1"/>
  <c r="V73" i="19"/>
  <c r="H73" i="19"/>
  <c r="BN73" i="19" s="1"/>
  <c r="O70" i="25" s="1"/>
  <c r="J73" i="19"/>
  <c r="H9" i="24"/>
  <c r="R60" i="15"/>
  <c r="AH75" i="19"/>
  <c r="AG60" i="19"/>
  <c r="X18" i="19"/>
  <c r="F74" i="24"/>
  <c r="X59" i="19"/>
  <c r="H86" i="19"/>
  <c r="BN86" i="19" s="1"/>
  <c r="O83" i="14" s="1"/>
  <c r="G46" i="24"/>
  <c r="O55" i="19"/>
  <c r="M60" i="19"/>
  <c r="I34" i="19"/>
  <c r="X55" i="19"/>
  <c r="H46" i="24"/>
  <c r="F72" i="24"/>
  <c r="AG68" i="19"/>
  <c r="N68" i="19"/>
  <c r="M43" i="19"/>
  <c r="J25" i="19"/>
  <c r="N25" i="19"/>
  <c r="I85" i="15"/>
  <c r="Q21" i="15"/>
  <c r="F65" i="25"/>
  <c r="Q48" i="19"/>
  <c r="AA79" i="19"/>
  <c r="F8" i="25"/>
  <c r="I47" i="15"/>
  <c r="I29" i="15"/>
  <c r="S21" i="15"/>
  <c r="G52" i="25"/>
  <c r="G26" i="25"/>
  <c r="T73" i="19"/>
  <c r="H44" i="14"/>
  <c r="T13" i="19"/>
  <c r="AF13" i="19"/>
  <c r="L13" i="19"/>
  <c r="S13" i="19"/>
  <c r="K13" i="19"/>
  <c r="J13" i="19"/>
  <c r="I13" i="19"/>
  <c r="AE13" i="19"/>
  <c r="H13" i="19"/>
  <c r="BN13" i="19" s="1"/>
  <c r="AT13" i="19"/>
  <c r="R13" i="19"/>
  <c r="V13" i="19"/>
  <c r="Z13" i="19"/>
  <c r="M13" i="19"/>
  <c r="W13" i="19"/>
  <c r="AB13" i="19"/>
  <c r="P13" i="19"/>
  <c r="U13" i="19"/>
  <c r="AC13" i="19"/>
  <c r="Q13" i="19"/>
  <c r="AG13" i="19"/>
  <c r="AD13" i="19"/>
  <c r="AH13" i="19"/>
  <c r="X13" i="19"/>
  <c r="AI13" i="19"/>
  <c r="AA13" i="19"/>
  <c r="O13" i="19"/>
  <c r="Y13" i="19"/>
  <c r="N13" i="19"/>
  <c r="F24" i="25"/>
  <c r="W20" i="19"/>
  <c r="AG20" i="19"/>
  <c r="S20" i="19"/>
  <c r="Q20" i="19"/>
  <c r="K20" i="19"/>
  <c r="F11" i="24"/>
  <c r="H11" i="24"/>
  <c r="G11" i="24"/>
  <c r="K14" i="15"/>
  <c r="X14" i="15" s="1"/>
  <c r="N14" i="15"/>
  <c r="O14" i="15"/>
  <c r="T14" i="15"/>
  <c r="U14" i="15"/>
  <c r="P14" i="15"/>
  <c r="Q14" i="15"/>
  <c r="I87" i="15"/>
  <c r="G81" i="25"/>
  <c r="H70" i="15"/>
  <c r="G67" i="25"/>
  <c r="V11" i="19"/>
  <c r="R11" i="19"/>
  <c r="AC11" i="19"/>
  <c r="Z11" i="19"/>
  <c r="H11" i="19"/>
  <c r="BN11" i="19" s="1"/>
  <c r="W11" i="19"/>
  <c r="P11" i="19"/>
  <c r="U11" i="19"/>
  <c r="AA11" i="19"/>
  <c r="N11" i="19"/>
  <c r="K11" i="19"/>
  <c r="AD11" i="19"/>
  <c r="S11" i="19"/>
  <c r="J11" i="19"/>
  <c r="AI11" i="19"/>
  <c r="AB11" i="19"/>
  <c r="F42" i="25"/>
  <c r="G34" i="25"/>
  <c r="U9" i="19"/>
  <c r="AC9" i="19"/>
  <c r="H10" i="19"/>
  <c r="BN10" i="19" s="1"/>
  <c r="N10" i="19"/>
  <c r="AH10" i="19"/>
  <c r="Y10" i="19"/>
  <c r="AE15" i="19"/>
  <c r="AD15" i="19"/>
  <c r="I15" i="19"/>
  <c r="J15" i="19"/>
  <c r="AH15" i="19"/>
  <c r="R15" i="19"/>
  <c r="P15" i="19"/>
  <c r="AF15" i="19"/>
  <c r="K15" i="19"/>
  <c r="Y15" i="19"/>
  <c r="AB15" i="19"/>
  <c r="H15" i="19"/>
  <c r="BN15" i="19" s="1"/>
  <c r="W15" i="19"/>
  <c r="AI15" i="19"/>
  <c r="AA15" i="19"/>
  <c r="U15" i="19"/>
  <c r="AC15" i="19"/>
  <c r="L15" i="19"/>
  <c r="H18" i="15"/>
  <c r="I21" i="15"/>
  <c r="I19" i="14"/>
  <c r="F25" i="25"/>
  <c r="H31" i="15"/>
  <c r="AD31" i="19"/>
  <c r="V31" i="19"/>
  <c r="L31" i="19"/>
  <c r="P31" i="19"/>
  <c r="X31" i="19"/>
  <c r="U31" i="19"/>
  <c r="Z31" i="19"/>
  <c r="K31" i="19"/>
  <c r="Y31" i="19"/>
  <c r="AH31" i="19"/>
  <c r="N31" i="19"/>
  <c r="O31" i="19"/>
  <c r="J31" i="19"/>
  <c r="T31" i="19"/>
  <c r="AF31" i="19"/>
  <c r="W31" i="19"/>
  <c r="G30" i="24"/>
  <c r="H30" i="24"/>
  <c r="F30" i="24"/>
  <c r="H33" i="15"/>
  <c r="O40" i="19"/>
  <c r="AH40" i="19"/>
  <c r="R40" i="19"/>
  <c r="AD40" i="19"/>
  <c r="V40" i="19"/>
  <c r="X40" i="19"/>
  <c r="M40" i="19"/>
  <c r="H40" i="19"/>
  <c r="BN40" i="19" s="1"/>
  <c r="P40" i="19"/>
  <c r="L40" i="19"/>
  <c r="Z40" i="19"/>
  <c r="AF40" i="19"/>
  <c r="Y40" i="19"/>
  <c r="T40" i="19"/>
  <c r="H47" i="15"/>
  <c r="H43" i="14"/>
  <c r="V49" i="19"/>
  <c r="X49" i="19"/>
  <c r="U49" i="19"/>
  <c r="J49" i="19"/>
  <c r="AA49" i="19"/>
  <c r="R49" i="19"/>
  <c r="O49" i="19"/>
  <c r="AG49" i="19"/>
  <c r="P49" i="19"/>
  <c r="T49" i="19"/>
  <c r="AE49" i="19"/>
  <c r="AI49" i="19"/>
  <c r="M49" i="19"/>
  <c r="Z49" i="19"/>
  <c r="H49" i="14"/>
  <c r="H51" i="14"/>
  <c r="F49" i="25"/>
  <c r="H53" i="24"/>
  <c r="F53" i="24"/>
  <c r="G53" i="24"/>
  <c r="I57" i="15"/>
  <c r="I53" i="14"/>
  <c r="AG57" i="19"/>
  <c r="Q57" i="19"/>
  <c r="I62" i="15"/>
  <c r="G56" i="25"/>
  <c r="I64" i="19"/>
  <c r="H64" i="19"/>
  <c r="BN64" i="19" s="1"/>
  <c r="L66" i="19"/>
  <c r="Z66" i="19"/>
  <c r="M66" i="19"/>
  <c r="I66" i="19"/>
  <c r="S66" i="19"/>
  <c r="H66" i="19"/>
  <c r="BN66" i="19" s="1"/>
  <c r="T66" i="19"/>
  <c r="K66" i="19"/>
  <c r="AH66" i="19"/>
  <c r="AF70" i="19"/>
  <c r="X70" i="19"/>
  <c r="N70" i="19"/>
  <c r="AG70" i="19"/>
  <c r="T70" i="19"/>
  <c r="P70" i="19"/>
  <c r="Z70" i="19"/>
  <c r="I70" i="19"/>
  <c r="S70" i="19"/>
  <c r="Y70" i="19"/>
  <c r="K70" i="19"/>
  <c r="W70" i="19"/>
  <c r="AB70" i="19"/>
  <c r="V70" i="19"/>
  <c r="X71" i="19"/>
  <c r="AA71" i="19"/>
  <c r="AE72" i="19"/>
  <c r="X72" i="19"/>
  <c r="I72" i="19"/>
  <c r="T72" i="19"/>
  <c r="AT72" i="19"/>
  <c r="W72" i="19"/>
  <c r="AG72" i="19"/>
  <c r="K72" i="19"/>
  <c r="AB72" i="19"/>
  <c r="Q72" i="19"/>
  <c r="U72" i="19"/>
  <c r="AI72" i="19"/>
  <c r="H72" i="19"/>
  <c r="BN72" i="19" s="1"/>
  <c r="V72" i="19"/>
  <c r="H84" i="15"/>
  <c r="F78" i="25"/>
  <c r="H60" i="24"/>
  <c r="U30" i="15"/>
  <c r="K65" i="15"/>
  <c r="X65" i="15" s="1"/>
  <c r="Z18" i="19"/>
  <c r="H26" i="14"/>
  <c r="S30" i="15"/>
  <c r="R30" i="15"/>
  <c r="K30" i="15"/>
  <c r="X30" i="15" s="1"/>
  <c r="S68" i="19"/>
  <c r="I68" i="19"/>
  <c r="AI68" i="19"/>
  <c r="T68" i="19"/>
  <c r="L16" i="19"/>
  <c r="AC16" i="19"/>
  <c r="X16" i="19"/>
  <c r="H16" i="19"/>
  <c r="BN16" i="19" s="1"/>
  <c r="O13" i="14" s="1"/>
  <c r="AG16" i="19"/>
  <c r="K73" i="15"/>
  <c r="X73" i="15" s="1"/>
  <c r="U73" i="15"/>
  <c r="AC19" i="19"/>
  <c r="AB19" i="19"/>
  <c r="V19" i="19"/>
  <c r="X19" i="19"/>
  <c r="Q19" i="19"/>
  <c r="AT19" i="19"/>
  <c r="N64" i="21"/>
  <c r="H2" i="14"/>
  <c r="K42" i="19"/>
  <c r="AB42" i="19"/>
  <c r="AG30" i="19"/>
  <c r="AB30" i="19"/>
  <c r="X28" i="19"/>
  <c r="W28" i="19"/>
  <c r="P29" i="19"/>
  <c r="AT27" i="19"/>
  <c r="AD27" i="19"/>
  <c r="AF16" i="19"/>
  <c r="H11" i="15"/>
  <c r="P11" i="15" s="1"/>
  <c r="N63" i="15"/>
  <c r="F35" i="24"/>
  <c r="AD68" i="19"/>
  <c r="AH34" i="19"/>
  <c r="H34" i="19"/>
  <c r="BN34" i="19" s="1"/>
  <c r="O31" i="14" s="1"/>
  <c r="AT34" i="19"/>
  <c r="O34" i="19"/>
  <c r="AA34" i="19"/>
  <c r="AG34" i="19"/>
  <c r="AB34" i="19"/>
  <c r="M73" i="15"/>
  <c r="AE18" i="19"/>
  <c r="T18" i="19"/>
  <c r="O18" i="19"/>
  <c r="AG18" i="19"/>
  <c r="AI18" i="19"/>
  <c r="Q18" i="19"/>
  <c r="AA18" i="19"/>
  <c r="R19" i="19"/>
  <c r="Y34" i="19"/>
  <c r="J68" i="19"/>
  <c r="AH68" i="19"/>
  <c r="G17" i="25"/>
  <c r="S18" i="19"/>
  <c r="H14" i="14"/>
  <c r="M21" i="15"/>
  <c r="I28" i="15"/>
  <c r="G42" i="25"/>
  <c r="I18" i="19"/>
  <c r="R25" i="19"/>
  <c r="AH25" i="19"/>
  <c r="W25" i="19"/>
  <c r="AI25" i="19"/>
  <c r="L25" i="19"/>
  <c r="H25" i="19"/>
  <c r="BN25" i="19" s="1"/>
  <c r="K25" i="19"/>
  <c r="J86" i="19"/>
  <c r="AH86" i="19"/>
  <c r="T86" i="19"/>
  <c r="R86" i="19"/>
  <c r="Y86" i="19"/>
  <c r="AI86" i="19"/>
  <c r="AB86" i="19"/>
  <c r="I86" i="19"/>
  <c r="Q55" i="15"/>
  <c r="M55" i="15"/>
  <c r="G60" i="25"/>
  <c r="I66" i="15"/>
  <c r="U60" i="15"/>
  <c r="I6" i="15"/>
  <c r="H16" i="15"/>
  <c r="F12" i="25"/>
  <c r="L17" i="15"/>
  <c r="Y17" i="15" s="1"/>
  <c r="P17" i="15"/>
  <c r="M17" i="15"/>
  <c r="S17" i="15"/>
  <c r="I15" i="14"/>
  <c r="I19" i="15"/>
  <c r="O23" i="15"/>
  <c r="S23" i="15"/>
  <c r="P23" i="15"/>
  <c r="H19" i="14"/>
  <c r="F17" i="25"/>
  <c r="Y23" i="19"/>
  <c r="AC23" i="19"/>
  <c r="AA23" i="19"/>
  <c r="AT24" i="19"/>
  <c r="Z24" i="19"/>
  <c r="F27" i="24"/>
  <c r="H27" i="24"/>
  <c r="G27" i="24"/>
  <c r="J32" i="15"/>
  <c r="W32" i="15" s="1"/>
  <c r="Q32" i="15"/>
  <c r="R32" i="15"/>
  <c r="N32" i="15"/>
  <c r="L32" i="15"/>
  <c r="Y32" i="15" s="1"/>
  <c r="S32" i="15"/>
  <c r="U32" i="15"/>
  <c r="O32" i="15"/>
  <c r="P32" i="15"/>
  <c r="O36" i="19"/>
  <c r="AG36" i="19"/>
  <c r="Y36" i="19"/>
  <c r="P36" i="19"/>
  <c r="AI36" i="19"/>
  <c r="U36" i="19"/>
  <c r="AG43" i="19"/>
  <c r="X43" i="19"/>
  <c r="P43" i="19"/>
  <c r="N43" i="19"/>
  <c r="Y43" i="19"/>
  <c r="AT43" i="19"/>
  <c r="O43" i="19"/>
  <c r="R43" i="19"/>
  <c r="J43" i="19"/>
  <c r="AB45" i="19"/>
  <c r="W45" i="19"/>
  <c r="N45" i="19"/>
  <c r="M45" i="19"/>
  <c r="AG45" i="19"/>
  <c r="X45" i="19"/>
  <c r="K45" i="19"/>
  <c r="H45" i="19"/>
  <c r="BN45" i="19" s="1"/>
  <c r="I45" i="19"/>
  <c r="V45" i="19"/>
  <c r="Y45" i="19"/>
  <c r="S45" i="19"/>
  <c r="AC45" i="19"/>
  <c r="AI45" i="19"/>
  <c r="R45" i="19"/>
  <c r="AH45" i="19"/>
  <c r="P45" i="19"/>
  <c r="S48" i="15"/>
  <c r="N48" i="15"/>
  <c r="Q48" i="15"/>
  <c r="P48" i="15"/>
  <c r="U48" i="15"/>
  <c r="F46" i="25"/>
  <c r="H56" i="15"/>
  <c r="H52" i="14"/>
  <c r="AC58" i="19"/>
  <c r="U58" i="19"/>
  <c r="AT61" i="19"/>
  <c r="K61" i="19"/>
  <c r="AC63" i="19"/>
  <c r="W63" i="19"/>
  <c r="AH63" i="19"/>
  <c r="F68" i="25"/>
  <c r="H74" i="15"/>
  <c r="F75" i="24"/>
  <c r="G75" i="24"/>
  <c r="H75" i="24"/>
  <c r="AB80" i="19"/>
  <c r="AI80" i="19"/>
  <c r="AG80" i="19"/>
  <c r="AT80" i="19"/>
  <c r="AD80" i="19"/>
  <c r="N80" i="19"/>
  <c r="T80" i="19"/>
  <c r="R80" i="19"/>
  <c r="Y80" i="19"/>
  <c r="V80" i="19"/>
  <c r="Q80" i="19"/>
  <c r="U80" i="19"/>
  <c r="P80" i="19"/>
  <c r="I80" i="19"/>
  <c r="X80" i="19"/>
  <c r="S80" i="19"/>
  <c r="Z80" i="19"/>
  <c r="AA80" i="19"/>
  <c r="L80" i="19"/>
  <c r="M81" i="19"/>
  <c r="X81" i="19"/>
  <c r="AB82" i="19"/>
  <c r="AT82" i="19"/>
  <c r="T82" i="19"/>
  <c r="N82" i="19"/>
  <c r="AH82" i="19"/>
  <c r="AI82" i="19"/>
  <c r="I82" i="19"/>
  <c r="K82" i="19"/>
  <c r="H82" i="19"/>
  <c r="BN82" i="19" s="1"/>
  <c r="AA82" i="19"/>
  <c r="J82" i="19"/>
  <c r="O82" i="19"/>
  <c r="Z82" i="19"/>
  <c r="X82" i="19"/>
  <c r="V82" i="19"/>
  <c r="F59" i="24"/>
  <c r="F67" i="24"/>
  <c r="AI48" i="19"/>
  <c r="X73" i="19"/>
  <c r="M30" i="15"/>
  <c r="M37" i="15"/>
  <c r="T52" i="15"/>
  <c r="V52" i="15" s="1"/>
  <c r="P52" i="15"/>
  <c r="Y82" i="19"/>
  <c r="R82" i="19"/>
  <c r="AF76" i="19"/>
  <c r="AT42" i="19"/>
  <c r="P30" i="19"/>
  <c r="R28" i="19"/>
  <c r="AD45" i="19"/>
  <c r="L29" i="19"/>
  <c r="AD29" i="19"/>
  <c r="AF27" i="19"/>
  <c r="AA27" i="19"/>
  <c r="M23" i="15"/>
  <c r="Q46" i="15"/>
  <c r="N41" i="21"/>
  <c r="H48" i="19"/>
  <c r="BN48" i="19" s="1"/>
  <c r="O45" i="25" s="1"/>
  <c r="AT79" i="19"/>
  <c r="K78" i="15"/>
  <c r="X78" i="15" s="1"/>
  <c r="F45" i="24"/>
  <c r="G49" i="25"/>
  <c r="T23" i="19"/>
  <c r="L30" i="15"/>
  <c r="Y30" i="15" s="1"/>
  <c r="J30" i="15"/>
  <c r="W30" i="15" s="1"/>
  <c r="Z68" i="19"/>
  <c r="P68" i="19"/>
  <c r="AC68" i="19"/>
  <c r="AD36" i="19"/>
  <c r="Z36" i="19"/>
  <c r="AF36" i="19"/>
  <c r="S43" i="19"/>
  <c r="AD43" i="19"/>
  <c r="W43" i="19"/>
  <c r="T25" i="19"/>
  <c r="AD25" i="19"/>
  <c r="O25" i="19"/>
  <c r="T23" i="15"/>
  <c r="V23" i="15" s="1"/>
  <c r="L23" i="19"/>
  <c r="J16" i="19"/>
  <c r="K16" i="19"/>
  <c r="AE16" i="19"/>
  <c r="Y16" i="19"/>
  <c r="W16" i="19"/>
  <c r="U17" i="15"/>
  <c r="K17" i="15"/>
  <c r="X17" i="15" s="1"/>
  <c r="AD86" i="19"/>
  <c r="K86" i="19"/>
  <c r="AA86" i="19"/>
  <c r="G39" i="25"/>
  <c r="J73" i="15"/>
  <c r="W73" i="15" s="1"/>
  <c r="S73" i="15"/>
  <c r="O19" i="19"/>
  <c r="T19" i="19"/>
  <c r="P19" i="19"/>
  <c r="W19" i="19"/>
  <c r="K19" i="19"/>
  <c r="O64" i="25"/>
  <c r="R48" i="15"/>
  <c r="O48" i="15"/>
  <c r="T19" i="15"/>
  <c r="V19" i="15" s="1"/>
  <c r="V52" i="19"/>
  <c r="L52" i="19"/>
  <c r="N52" i="19"/>
  <c r="J48" i="19"/>
  <c r="K48" i="19"/>
  <c r="Z81" i="19"/>
  <c r="AA81" i="19"/>
  <c r="M79" i="19"/>
  <c r="AC79" i="19"/>
  <c r="N79" i="19"/>
  <c r="AG75" i="19"/>
  <c r="AC75" i="19"/>
  <c r="L73" i="19"/>
  <c r="AB73" i="19"/>
  <c r="H68" i="15"/>
  <c r="M68" i="15" s="1"/>
  <c r="W23" i="19"/>
  <c r="K23" i="19"/>
  <c r="S60" i="15"/>
  <c r="Q53" i="19"/>
  <c r="J19" i="15"/>
  <c r="W19" i="15" s="1"/>
  <c r="L52" i="15"/>
  <c r="Y52" i="15" s="1"/>
  <c r="L82" i="19"/>
  <c r="U82" i="19"/>
  <c r="AE82" i="19"/>
  <c r="AH80" i="19"/>
  <c r="M76" i="19"/>
  <c r="N76" i="19"/>
  <c r="I76" i="19"/>
  <c r="AG42" i="19"/>
  <c r="R42" i="19"/>
  <c r="L30" i="19"/>
  <c r="AC30" i="19"/>
  <c r="AD30" i="19"/>
  <c r="AH28" i="19"/>
  <c r="AA28" i="19"/>
  <c r="U45" i="19"/>
  <c r="L45" i="19"/>
  <c r="O29" i="19"/>
  <c r="AC29" i="19"/>
  <c r="S27" i="19"/>
  <c r="R27" i="19"/>
  <c r="X23" i="19"/>
  <c r="Z23" i="19"/>
  <c r="H23" i="14"/>
  <c r="F7" i="25"/>
  <c r="AE23" i="19"/>
  <c r="G9" i="24"/>
  <c r="AT53" i="19"/>
  <c r="Z53" i="19"/>
  <c r="O35" i="25"/>
  <c r="S63" i="15"/>
  <c r="I37" i="14"/>
  <c r="F2" i="25"/>
  <c r="O53" i="19"/>
  <c r="O72" i="25"/>
  <c r="N35" i="21"/>
  <c r="G35" i="24"/>
  <c r="T53" i="15"/>
  <c r="V53" i="15" s="1"/>
  <c r="P53" i="15"/>
  <c r="O68" i="19"/>
  <c r="L58" i="19"/>
  <c r="P78" i="15"/>
  <c r="N59" i="19"/>
  <c r="Q55" i="19"/>
  <c r="AI63" i="19"/>
  <c r="Z54" i="19"/>
  <c r="J60" i="19"/>
  <c r="Q60" i="19"/>
  <c r="J61" i="19"/>
  <c r="H60" i="19"/>
  <c r="BN60" i="19" s="1"/>
  <c r="O57" i="25" s="1"/>
  <c r="K60" i="19"/>
  <c r="AI60" i="19"/>
  <c r="AT60" i="19"/>
  <c r="I58" i="19"/>
  <c r="S58" i="19"/>
  <c r="V58" i="19"/>
  <c r="R58" i="19"/>
  <c r="AT54" i="19"/>
  <c r="Y54" i="19"/>
  <c r="R54" i="19"/>
  <c r="W54" i="19"/>
  <c r="AE54" i="19"/>
  <c r="X34" i="19"/>
  <c r="P34" i="19"/>
  <c r="AE34" i="19"/>
  <c r="Q34" i="19"/>
  <c r="T24" i="19"/>
  <c r="AC24" i="19"/>
  <c r="R24" i="19"/>
  <c r="AG24" i="19"/>
  <c r="AB24" i="19"/>
  <c r="S63" i="19"/>
  <c r="Q63" i="19"/>
  <c r="V63" i="19"/>
  <c r="I63" i="19"/>
  <c r="W61" i="19"/>
  <c r="M61" i="19"/>
  <c r="N61" i="19"/>
  <c r="V61" i="19"/>
  <c r="AA61" i="19"/>
  <c r="M59" i="19"/>
  <c r="R59" i="19"/>
  <c r="AE59" i="19"/>
  <c r="W59" i="19"/>
  <c r="R55" i="19"/>
  <c r="V55" i="19"/>
  <c r="H55" i="19"/>
  <c r="BN55" i="19" s="1"/>
  <c r="O52" i="25" s="1"/>
  <c r="J55" i="19"/>
  <c r="S60" i="19"/>
  <c r="AG61" i="19"/>
  <c r="W34" i="19"/>
  <c r="AT59" i="19"/>
  <c r="AI55" i="19"/>
  <c r="U34" i="19"/>
  <c r="V68" i="19"/>
  <c r="AE36" i="19"/>
  <c r="H84" i="24"/>
  <c r="M58" i="19"/>
  <c r="O54" i="19"/>
  <c r="AH61" i="19"/>
  <c r="AD79" i="19"/>
  <c r="H17" i="24"/>
  <c r="S79" i="19"/>
  <c r="K73" i="19"/>
  <c r="AF18" i="19"/>
  <c r="K18" i="19"/>
  <c r="AB18" i="19"/>
  <c r="X48" i="19"/>
  <c r="T48" i="19"/>
  <c r="AH81" i="19"/>
  <c r="P81" i="19"/>
  <c r="AE81" i="19"/>
  <c r="AA75" i="19"/>
  <c r="AD75" i="19"/>
  <c r="J75" i="19"/>
  <c r="K79" i="19"/>
  <c r="M18" i="19"/>
  <c r="L75" i="19"/>
  <c r="AG52" i="19"/>
  <c r="R52" i="19"/>
  <c r="S52" i="19"/>
  <c r="AH79" i="19"/>
  <c r="AI79" i="19"/>
  <c r="AT73" i="19"/>
  <c r="AC73" i="19"/>
  <c r="AH73" i="19"/>
  <c r="G77" i="24"/>
  <c r="Z52" i="19"/>
  <c r="Z48" i="19"/>
  <c r="O81" i="19"/>
  <c r="Y75" i="19"/>
  <c r="K63" i="15"/>
  <c r="X63" i="15" s="1"/>
  <c r="T60" i="19"/>
  <c r="U59" i="19"/>
  <c r="N18" i="19"/>
  <c r="W58" i="19"/>
  <c r="J63" i="19"/>
  <c r="Z59" i="19"/>
  <c r="U86" i="19"/>
  <c r="V86" i="19"/>
  <c r="M32" i="15"/>
  <c r="AD19" i="19"/>
  <c r="P23" i="19"/>
  <c r="AG86" i="19"/>
  <c r="R34" i="19"/>
  <c r="A2" i="2"/>
  <c r="H76" i="15"/>
  <c r="R76" i="15" s="1"/>
  <c r="U68" i="19"/>
  <c r="K68" i="19"/>
  <c r="H36" i="19"/>
  <c r="BN36" i="19" s="1"/>
  <c r="V36" i="19"/>
  <c r="H43" i="19"/>
  <c r="BN43" i="19" s="1"/>
  <c r="O40" i="25" s="1"/>
  <c r="S25" i="19"/>
  <c r="Q25" i="19"/>
  <c r="I14" i="15"/>
  <c r="H62" i="15"/>
  <c r="K62" i="15" s="1"/>
  <c r="X62" i="15" s="1"/>
  <c r="AI53" i="19"/>
  <c r="G41" i="25"/>
  <c r="H82" i="15"/>
  <c r="T75" i="15"/>
  <c r="U75" i="15"/>
  <c r="AH14" i="19"/>
  <c r="AG14" i="19"/>
  <c r="AB14" i="19"/>
  <c r="H14" i="19"/>
  <c r="BN14" i="19" s="1"/>
  <c r="S14" i="19"/>
  <c r="Y14" i="19"/>
  <c r="V14" i="19"/>
  <c r="U14" i="19"/>
  <c r="R14" i="19"/>
  <c r="I14" i="19"/>
  <c r="O14" i="19"/>
  <c r="AD14" i="19"/>
  <c r="Z14" i="19"/>
  <c r="W14" i="19"/>
  <c r="M14" i="19"/>
  <c r="AI14" i="19"/>
  <c r="L14" i="19"/>
  <c r="X14" i="19"/>
  <c r="P14" i="19"/>
  <c r="F81" i="25"/>
  <c r="H87" i="15"/>
  <c r="I3" i="14"/>
  <c r="I7" i="15"/>
  <c r="K80" i="15"/>
  <c r="X80" i="15" s="1"/>
  <c r="R80" i="15"/>
  <c r="T80" i="15"/>
  <c r="H13" i="14"/>
  <c r="H4" i="14"/>
  <c r="H8" i="15"/>
  <c r="G24" i="24"/>
  <c r="H24" i="24"/>
  <c r="F24" i="24"/>
  <c r="I30" i="14"/>
  <c r="G28" i="25"/>
  <c r="F29" i="25"/>
  <c r="H35" i="15"/>
  <c r="I34" i="14"/>
  <c r="G32" i="25"/>
  <c r="H39" i="15"/>
  <c r="G42" i="24"/>
  <c r="F42" i="24"/>
  <c r="H42" i="24"/>
  <c r="I46" i="15"/>
  <c r="AB47" i="19"/>
  <c r="Q47" i="19"/>
  <c r="R47" i="19"/>
  <c r="X47" i="19"/>
  <c r="S47" i="19"/>
  <c r="I47" i="19"/>
  <c r="AA47" i="19"/>
  <c r="K47" i="19"/>
  <c r="J47" i="19"/>
  <c r="O47" i="19"/>
  <c r="AE47" i="19"/>
  <c r="AH47" i="19"/>
  <c r="M47" i="19"/>
  <c r="AT47" i="19"/>
  <c r="L47" i="19"/>
  <c r="AI47" i="19"/>
  <c r="V47" i="19"/>
  <c r="T47" i="19"/>
  <c r="F45" i="25"/>
  <c r="T51" i="19"/>
  <c r="L51" i="19"/>
  <c r="X51" i="19"/>
  <c r="V51" i="19"/>
  <c r="H51" i="19"/>
  <c r="BN51" i="19" s="1"/>
  <c r="AA51" i="19"/>
  <c r="W51" i="19"/>
  <c r="Q51" i="19"/>
  <c r="I51" i="19"/>
  <c r="AB51" i="19"/>
  <c r="P51" i="19"/>
  <c r="J51" i="19"/>
  <c r="S51" i="19"/>
  <c r="Y51" i="19"/>
  <c r="AG51" i="19"/>
  <c r="Z51" i="19"/>
  <c r="M51" i="19"/>
  <c r="F47" i="25"/>
  <c r="F50" i="25"/>
  <c r="V56" i="19"/>
  <c r="AH56" i="19"/>
  <c r="F56" i="25"/>
  <c r="I59" i="14"/>
  <c r="I72" i="15"/>
  <c r="G66" i="25"/>
  <c r="AD74" i="19"/>
  <c r="O74" i="19"/>
  <c r="P74" i="19"/>
  <c r="V74" i="19"/>
  <c r="AC74" i="19"/>
  <c r="Z74" i="19"/>
  <c r="N74" i="19"/>
  <c r="M74" i="19"/>
  <c r="AA74" i="19"/>
  <c r="Y74" i="19"/>
  <c r="H74" i="19"/>
  <c r="BN74" i="19" s="1"/>
  <c r="S74" i="19"/>
  <c r="X74" i="19"/>
  <c r="I74" i="19"/>
  <c r="AI74" i="19"/>
  <c r="K74" i="19"/>
  <c r="I74" i="14"/>
  <c r="I78" i="15"/>
  <c r="AG78" i="19"/>
  <c r="W78" i="19"/>
  <c r="T78" i="19"/>
  <c r="AC78" i="19"/>
  <c r="X78" i="19"/>
  <c r="V78" i="19"/>
  <c r="AE78" i="19"/>
  <c r="I78" i="19"/>
  <c r="M78" i="19"/>
  <c r="J78" i="19"/>
  <c r="AT78" i="19"/>
  <c r="AI78" i="19"/>
  <c r="O78" i="19"/>
  <c r="P78" i="19"/>
  <c r="N78" i="19"/>
  <c r="H76" i="14"/>
  <c r="F74" i="25"/>
  <c r="H78" i="14"/>
  <c r="AE84" i="19"/>
  <c r="H84" i="19"/>
  <c r="BN84" i="19" s="1"/>
  <c r="K84" i="19"/>
  <c r="Q84" i="19"/>
  <c r="AH84" i="19"/>
  <c r="AI84" i="19"/>
  <c r="X84" i="19"/>
  <c r="I84" i="19"/>
  <c r="V84" i="19"/>
  <c r="N84" i="19"/>
  <c r="AG84" i="19"/>
  <c r="T84" i="19"/>
  <c r="Y84" i="19"/>
  <c r="AC84" i="19"/>
  <c r="W84" i="19"/>
  <c r="P84" i="19"/>
  <c r="F13" i="24"/>
  <c r="H13" i="24"/>
  <c r="G13" i="24"/>
  <c r="O59" i="15"/>
  <c r="N18" i="21"/>
  <c r="K41" i="15"/>
  <c r="X41" i="15" s="1"/>
  <c r="P41" i="15"/>
  <c r="U63" i="15"/>
  <c r="O63" i="15"/>
  <c r="O72" i="14"/>
  <c r="N49" i="21"/>
  <c r="O49" i="25"/>
  <c r="O50" i="15"/>
  <c r="T50" i="15"/>
  <c r="N45" i="15"/>
  <c r="L45" i="15"/>
  <c r="Y45" i="15" s="1"/>
  <c r="M45" i="15"/>
  <c r="J45" i="15"/>
  <c r="W45" i="15" s="1"/>
  <c r="S45" i="15"/>
  <c r="H3" i="14"/>
  <c r="F3" i="25"/>
  <c r="R26" i="15"/>
  <c r="Q26" i="15"/>
  <c r="K26" i="15"/>
  <c r="X26" i="15" s="1"/>
  <c r="O26" i="15"/>
  <c r="L26" i="15"/>
  <c r="Y26" i="15" s="1"/>
  <c r="M26" i="15"/>
  <c r="T26" i="15"/>
  <c r="S26" i="15"/>
  <c r="N26" i="15"/>
  <c r="P26" i="15"/>
  <c r="R81" i="15"/>
  <c r="U26" i="15"/>
  <c r="O56" i="25"/>
  <c r="S41" i="15"/>
  <c r="J41" i="15"/>
  <c r="W41" i="15" s="1"/>
  <c r="Q41" i="15"/>
  <c r="O41" i="14"/>
  <c r="C3" i="19"/>
  <c r="N66" i="21"/>
  <c r="U34" i="15"/>
  <c r="L63" i="15"/>
  <c r="Y63" i="15" s="1"/>
  <c r="Q63" i="15"/>
  <c r="T63" i="15"/>
  <c r="L81" i="2" s="1"/>
  <c r="H7" i="15"/>
  <c r="N76" i="15"/>
  <c r="P67" i="15"/>
  <c r="L67" i="2"/>
  <c r="L43" i="2"/>
  <c r="O54" i="14"/>
  <c r="N74" i="21"/>
  <c r="O74" i="14"/>
  <c r="J15" i="15"/>
  <c r="W15" i="15" s="1"/>
  <c r="L11" i="15"/>
  <c r="Y11" i="15" s="1"/>
  <c r="Q11" i="15"/>
  <c r="O16" i="25"/>
  <c r="K64" i="15"/>
  <c r="X64" i="15" s="1"/>
  <c r="O55" i="25"/>
  <c r="N47" i="21"/>
  <c r="O50" i="25"/>
  <c r="O21" i="14"/>
  <c r="O15" i="25"/>
  <c r="S11" i="15"/>
  <c r="O55" i="14"/>
  <c r="N21" i="21"/>
  <c r="O80" i="25"/>
  <c r="O80" i="14"/>
  <c r="N11" i="15"/>
  <c r="O47" i="14"/>
  <c r="N56" i="21"/>
  <c r="O36" i="25"/>
  <c r="L24" i="15"/>
  <c r="Y24" i="15" s="1"/>
  <c r="O34" i="15"/>
  <c r="O59" i="14"/>
  <c r="N59" i="21"/>
  <c r="O19" i="14"/>
  <c r="O19" i="25"/>
  <c r="O50" i="14"/>
  <c r="N36" i="21"/>
  <c r="V54" i="15"/>
  <c r="O16" i="14"/>
  <c r="H5" i="15"/>
  <c r="A3" i="24"/>
  <c r="C1" i="23"/>
  <c r="AI4" i="19" s="1"/>
  <c r="C1" i="7"/>
  <c r="O6" i="15" s="1"/>
  <c r="C1" i="5"/>
  <c r="H1" i="14"/>
  <c r="C1" i="8"/>
  <c r="O34" i="25"/>
  <c r="C1" i="11"/>
  <c r="R8" i="19" s="1"/>
  <c r="C1" i="6"/>
  <c r="C6" i="14" s="1"/>
  <c r="M4" i="19"/>
  <c r="CC24" i="11"/>
  <c r="CC27" i="11"/>
  <c r="BS27" i="11"/>
  <c r="BS24" i="11"/>
  <c r="AS24" i="11"/>
  <c r="AS27" i="11"/>
  <c r="O43" i="14"/>
  <c r="N43" i="21"/>
  <c r="O43" i="25"/>
  <c r="J24" i="11"/>
  <c r="J27" i="11"/>
  <c r="BN24" i="11"/>
  <c r="BN27" i="11"/>
  <c r="G24" i="11"/>
  <c r="G27" i="11"/>
  <c r="U67" i="15"/>
  <c r="K67" i="15"/>
  <c r="X67" i="15" s="1"/>
  <c r="O67" i="15"/>
  <c r="J67" i="15"/>
  <c r="W67" i="15" s="1"/>
  <c r="AF27" i="11"/>
  <c r="AF24" i="11"/>
  <c r="J24" i="15"/>
  <c r="W24" i="15" s="1"/>
  <c r="O24" i="15"/>
  <c r="R24" i="15"/>
  <c r="Q24" i="15"/>
  <c r="S24" i="15"/>
  <c r="AR27" i="11"/>
  <c r="AR24" i="11"/>
  <c r="K66" i="15"/>
  <c r="X66" i="15" s="1"/>
  <c r="N66" i="15"/>
  <c r="S66" i="15"/>
  <c r="U66" i="15"/>
  <c r="M66" i="15"/>
  <c r="L66" i="15"/>
  <c r="Y66" i="15" s="1"/>
  <c r="J66" i="15"/>
  <c r="W66" i="15" s="1"/>
  <c r="P66" i="15"/>
  <c r="Q66" i="15"/>
  <c r="T66" i="15"/>
  <c r="R66" i="15"/>
  <c r="O66" i="15"/>
  <c r="AA24" i="11"/>
  <c r="AA27" i="11"/>
  <c r="R65" i="15"/>
  <c r="O27" i="15"/>
  <c r="N24" i="15"/>
  <c r="T24" i="15"/>
  <c r="L42" i="2" s="1"/>
  <c r="CE24" i="11"/>
  <c r="CE27" i="11"/>
  <c r="O14" i="14"/>
  <c r="N14" i="21"/>
  <c r="O14" i="25"/>
  <c r="X24" i="11"/>
  <c r="X27" i="11"/>
  <c r="M34" i="15"/>
  <c r="J34" i="15"/>
  <c r="W34" i="15" s="1"/>
  <c r="R34" i="15"/>
  <c r="K34" i="15"/>
  <c r="X34" i="15" s="1"/>
  <c r="S34" i="15"/>
  <c r="S65" i="15"/>
  <c r="L67" i="15"/>
  <c r="Y67" i="15" s="1"/>
  <c r="U20" i="15"/>
  <c r="O29" i="14"/>
  <c r="N67" i="15"/>
  <c r="Q67" i="15"/>
  <c r="U24" i="15"/>
  <c r="K24" i="15"/>
  <c r="X24" i="15" s="1"/>
  <c r="T34" i="15"/>
  <c r="V34" i="15" s="1"/>
  <c r="P34" i="15"/>
  <c r="AL27" i="11"/>
  <c r="AL24" i="11"/>
  <c r="BM24" i="11"/>
  <c r="BM27" i="11"/>
  <c r="P27" i="11"/>
  <c r="P24" i="11"/>
  <c r="BX24" i="11"/>
  <c r="BX27" i="11"/>
  <c r="BU27" i="11"/>
  <c r="BU24" i="11"/>
  <c r="BZ24" i="11"/>
  <c r="BZ27" i="11"/>
  <c r="L63" i="2"/>
  <c r="V45" i="15"/>
  <c r="N46" i="21"/>
  <c r="O46" i="14"/>
  <c r="O46" i="25"/>
  <c r="O44" i="14"/>
  <c r="N44" i="21"/>
  <c r="O44" i="25"/>
  <c r="AN24" i="11"/>
  <c r="AN27" i="11"/>
  <c r="BJ27" i="11"/>
  <c r="BJ24" i="11"/>
  <c r="AQ27" i="11"/>
  <c r="AQ24" i="11"/>
  <c r="BI24" i="11"/>
  <c r="BI27" i="11"/>
  <c r="AW24" i="11"/>
  <c r="AW27" i="11"/>
  <c r="BE24" i="11"/>
  <c r="BE27" i="11"/>
  <c r="AI24" i="11"/>
  <c r="AI27" i="11"/>
  <c r="S24" i="11"/>
  <c r="S27" i="11"/>
  <c r="CG27" i="11"/>
  <c r="CG24" i="11"/>
  <c r="AH27" i="11"/>
  <c r="AH24" i="11"/>
  <c r="U27" i="15"/>
  <c r="M27" i="15"/>
  <c r="P27" i="15"/>
  <c r="K27" i="15"/>
  <c r="X27" i="15" s="1"/>
  <c r="J27" i="15"/>
  <c r="W27" i="15" s="1"/>
  <c r="R27" i="15"/>
  <c r="T27" i="15"/>
  <c r="N27" i="15"/>
  <c r="L27" i="15"/>
  <c r="Y27" i="15" s="1"/>
  <c r="U12" i="15"/>
  <c r="N12" i="15"/>
  <c r="Q12" i="15"/>
  <c r="O12" i="15"/>
  <c r="S12" i="15"/>
  <c r="T12" i="15"/>
  <c r="J12" i="15"/>
  <c r="W12" i="15" s="1"/>
  <c r="L12" i="15"/>
  <c r="Y12" i="15" s="1"/>
  <c r="M12" i="15"/>
  <c r="K12" i="15"/>
  <c r="X12" i="15" s="1"/>
  <c r="P12" i="15"/>
  <c r="R12" i="15"/>
  <c r="T67" i="15"/>
  <c r="V67" i="15" s="1"/>
  <c r="CA27" i="11"/>
  <c r="CA24" i="11"/>
  <c r="L24" i="11"/>
  <c r="L27" i="11"/>
  <c r="N17" i="21"/>
  <c r="O17" i="14"/>
  <c r="O17" i="25"/>
  <c r="T68" i="15"/>
  <c r="R68" i="15"/>
  <c r="L68" i="15"/>
  <c r="Y68" i="15" s="1"/>
  <c r="P68" i="15"/>
  <c r="K68" i="15"/>
  <c r="X68" i="15" s="1"/>
  <c r="N68" i="15"/>
  <c r="AJ27" i="11"/>
  <c r="AJ24" i="11"/>
  <c r="U72" i="15"/>
  <c r="Q72" i="15"/>
  <c r="M72" i="15"/>
  <c r="T72" i="15"/>
  <c r="L72" i="15"/>
  <c r="Y72" i="15" s="1"/>
  <c r="J72" i="15"/>
  <c r="W72" i="15" s="1"/>
  <c r="S72" i="15"/>
  <c r="R72" i="15"/>
  <c r="O72" i="15"/>
  <c r="P72" i="15"/>
  <c r="K72" i="15"/>
  <c r="X72" i="15" s="1"/>
  <c r="N72" i="15"/>
  <c r="P36" i="15"/>
  <c r="Q36" i="15"/>
  <c r="K36" i="15"/>
  <c r="X36" i="15" s="1"/>
  <c r="L36" i="15"/>
  <c r="Y36" i="15" s="1"/>
  <c r="J36" i="15"/>
  <c r="W36" i="15" s="1"/>
  <c r="U36" i="15"/>
  <c r="BL27" i="11"/>
  <c r="BL24" i="11"/>
  <c r="Q42" i="15"/>
  <c r="K42" i="15"/>
  <c r="X42" i="15" s="1"/>
  <c r="N42" i="15"/>
  <c r="L42" i="15"/>
  <c r="Y42" i="15" s="1"/>
  <c r="P42" i="15"/>
  <c r="O42" i="15"/>
  <c r="U42" i="15"/>
  <c r="S42" i="15"/>
  <c r="J42" i="15"/>
  <c r="W42" i="15" s="1"/>
  <c r="R42" i="15"/>
  <c r="M42" i="15"/>
  <c r="M67" i="15"/>
  <c r="Q27" i="15"/>
  <c r="N29" i="21"/>
  <c r="T42" i="15"/>
  <c r="V42" i="15" s="1"/>
  <c r="R67" i="15"/>
  <c r="M24" i="15"/>
  <c r="Q34" i="15"/>
  <c r="N34" i="15"/>
  <c r="BA27" i="11"/>
  <c r="BA24" i="11"/>
  <c r="CB27" i="11"/>
  <c r="CB24" i="11"/>
  <c r="BW24" i="11"/>
  <c r="BW27" i="11"/>
  <c r="BB24" i="11"/>
  <c r="BB27" i="11"/>
  <c r="AO27" i="11"/>
  <c r="AO24" i="11"/>
  <c r="I24" i="11"/>
  <c r="I27" i="11"/>
  <c r="BO27" i="11"/>
  <c r="BO24" i="11"/>
  <c r="O64" i="15"/>
  <c r="P64" i="15"/>
  <c r="M64" i="15"/>
  <c r="N64" i="15"/>
  <c r="R64" i="15"/>
  <c r="Q64" i="15"/>
  <c r="L64" i="15"/>
  <c r="Y64" i="15" s="1"/>
  <c r="T64" i="15"/>
  <c r="AC24" i="11"/>
  <c r="AC27" i="11"/>
  <c r="BP24" i="11"/>
  <c r="BP27" i="11"/>
  <c r="O11" i="15"/>
  <c r="CF27" i="11"/>
  <c r="CF24" i="11"/>
  <c r="F27" i="11"/>
  <c r="F24" i="11"/>
  <c r="P85" i="15"/>
  <c r="Q85" i="15"/>
  <c r="O85" i="15"/>
  <c r="T85" i="15"/>
  <c r="L85" i="15"/>
  <c r="Y85" i="15" s="1"/>
  <c r="N85" i="15"/>
  <c r="M85" i="15"/>
  <c r="R85" i="15"/>
  <c r="U85" i="15"/>
  <c r="S85" i="15"/>
  <c r="K85" i="15"/>
  <c r="X85" i="15" s="1"/>
  <c r="J85" i="15"/>
  <c r="W85" i="15" s="1"/>
  <c r="S29" i="15"/>
  <c r="P61" i="15"/>
  <c r="Q61" i="15"/>
  <c r="M61" i="15"/>
  <c r="O61" i="15"/>
  <c r="N61" i="15"/>
  <c r="R61" i="15"/>
  <c r="U61" i="15"/>
  <c r="S61" i="15"/>
  <c r="L61" i="15"/>
  <c r="Y61" i="15" s="1"/>
  <c r="K61" i="15"/>
  <c r="X61" i="15" s="1"/>
  <c r="T61" i="15"/>
  <c r="V61" i="15" s="1"/>
  <c r="B27" i="21"/>
  <c r="A27" i="21" s="1"/>
  <c r="B25" i="21"/>
  <c r="B21" i="21"/>
  <c r="A21" i="21" s="1"/>
  <c r="B26" i="21"/>
  <c r="A26" i="21" s="1"/>
  <c r="B34" i="21"/>
  <c r="B18" i="21"/>
  <c r="A18" i="21" s="1"/>
  <c r="B20" i="21"/>
  <c r="B15" i="21"/>
  <c r="A15" i="21" s="1"/>
  <c r="B7" i="21"/>
  <c r="A7" i="21" s="1"/>
  <c r="U22" i="15"/>
  <c r="S22" i="15"/>
  <c r="J22" i="15"/>
  <c r="W22" i="15" s="1"/>
  <c r="M22" i="15"/>
  <c r="L22" i="15"/>
  <c r="Y22" i="15" s="1"/>
  <c r="O22" i="15"/>
  <c r="R22" i="15"/>
  <c r="K22" i="15"/>
  <c r="X22" i="15" s="1"/>
  <c r="N22" i="15"/>
  <c r="Q22" i="15"/>
  <c r="P22" i="15"/>
  <c r="T22" i="15"/>
  <c r="L58" i="15"/>
  <c r="Y58" i="15" s="1"/>
  <c r="Q58" i="15"/>
  <c r="M58" i="15"/>
  <c r="U58" i="15"/>
  <c r="T58" i="15"/>
  <c r="S58" i="15"/>
  <c r="O58" i="15"/>
  <c r="N58" i="15"/>
  <c r="P58" i="15"/>
  <c r="K58" i="15"/>
  <c r="X58" i="15" s="1"/>
  <c r="J58" i="15"/>
  <c r="W58" i="15" s="1"/>
  <c r="R58" i="15"/>
  <c r="J10" i="15"/>
  <c r="W10" i="15" s="1"/>
  <c r="O10" i="15"/>
  <c r="U10" i="15"/>
  <c r="L10" i="15"/>
  <c r="Y10" i="15" s="1"/>
  <c r="M10" i="15"/>
  <c r="R10" i="15"/>
  <c r="Q10" i="15"/>
  <c r="T10" i="15"/>
  <c r="S10" i="15"/>
  <c r="P10" i="15"/>
  <c r="N10" i="15"/>
  <c r="K10" i="15"/>
  <c r="X10" i="15" s="1"/>
  <c r="U43" i="15"/>
  <c r="Q43" i="15"/>
  <c r="J43" i="15"/>
  <c r="W43" i="15" s="1"/>
  <c r="O43" i="15"/>
  <c r="P43" i="15"/>
  <c r="M43" i="15"/>
  <c r="L43" i="15"/>
  <c r="Y43" i="15" s="1"/>
  <c r="S43" i="15"/>
  <c r="T43" i="15"/>
  <c r="N43" i="15"/>
  <c r="K43" i="15"/>
  <c r="X43" i="15" s="1"/>
  <c r="R43" i="15"/>
  <c r="N20" i="21"/>
  <c r="O20" i="14"/>
  <c r="O20" i="25"/>
  <c r="F1" i="25"/>
  <c r="E25" i="22"/>
  <c r="E48" i="22"/>
  <c r="E2" i="22"/>
  <c r="E71" i="22"/>
  <c r="K9" i="15"/>
  <c r="X9" i="15" s="1"/>
  <c r="U15" i="15"/>
  <c r="L15" i="15"/>
  <c r="Y15" i="15" s="1"/>
  <c r="U44" i="15"/>
  <c r="K44" i="15"/>
  <c r="X44" i="15" s="1"/>
  <c r="T44" i="15"/>
  <c r="Q44" i="15"/>
  <c r="O44" i="15"/>
  <c r="S44" i="15"/>
  <c r="M44" i="15"/>
  <c r="J44" i="15"/>
  <c r="W44" i="15" s="1"/>
  <c r="R44" i="15"/>
  <c r="N44" i="15"/>
  <c r="P44" i="15"/>
  <c r="L44" i="15"/>
  <c r="Y44" i="15" s="1"/>
  <c r="O81" i="15"/>
  <c r="Q81" i="15"/>
  <c r="M81" i="15"/>
  <c r="T81" i="15"/>
  <c r="U81" i="15"/>
  <c r="S81" i="15"/>
  <c r="L81" i="15"/>
  <c r="Y81" i="15" s="1"/>
  <c r="N81" i="15"/>
  <c r="K81" i="15"/>
  <c r="X81" i="15" s="1"/>
  <c r="J81" i="15"/>
  <c r="W81" i="15" s="1"/>
  <c r="N69" i="15"/>
  <c r="P69" i="15"/>
  <c r="L69" i="15"/>
  <c r="Y69" i="15" s="1"/>
  <c r="O69" i="15"/>
  <c r="R69" i="15"/>
  <c r="M69" i="15"/>
  <c r="J69" i="15"/>
  <c r="W69" i="15" s="1"/>
  <c r="U69" i="15"/>
  <c r="T69" i="15"/>
  <c r="K69" i="15"/>
  <c r="X69" i="15" s="1"/>
  <c r="Q69" i="15"/>
  <c r="S69" i="15"/>
  <c r="L95" i="2"/>
  <c r="V77" i="15"/>
  <c r="E6" i="21"/>
  <c r="D6" i="21" s="1"/>
  <c r="S20" i="15"/>
  <c r="T20" i="15"/>
  <c r="N20" i="15"/>
  <c r="R20" i="15"/>
  <c r="L20" i="15"/>
  <c r="Y20" i="15" s="1"/>
  <c r="K20" i="15"/>
  <c r="X20" i="15" s="1"/>
  <c r="Q20" i="15"/>
  <c r="O20" i="15"/>
  <c r="J20" i="15"/>
  <c r="W20" i="15" s="1"/>
  <c r="P20" i="15"/>
  <c r="R38" i="15"/>
  <c r="Q38" i="15"/>
  <c r="N38" i="15"/>
  <c r="U38" i="15"/>
  <c r="P38" i="15"/>
  <c r="M38" i="15"/>
  <c r="S38" i="15"/>
  <c r="O38" i="15"/>
  <c r="T38" i="15"/>
  <c r="L38" i="15"/>
  <c r="Y38" i="15" s="1"/>
  <c r="K38" i="15"/>
  <c r="X38" i="15" s="1"/>
  <c r="J38" i="15"/>
  <c r="W38" i="15" s="1"/>
  <c r="T65" i="15"/>
  <c r="L65" i="15"/>
  <c r="Y65" i="15" s="1"/>
  <c r="U65" i="15"/>
  <c r="P65" i="15"/>
  <c r="M65" i="15"/>
  <c r="O65" i="15"/>
  <c r="Q65" i="15"/>
  <c r="N65" i="15"/>
  <c r="N83" i="15"/>
  <c r="U83" i="15"/>
  <c r="M83" i="15"/>
  <c r="J83" i="15"/>
  <c r="W83" i="15" s="1"/>
  <c r="O83" i="15"/>
  <c r="S83" i="15"/>
  <c r="P83" i="15"/>
  <c r="R83" i="15"/>
  <c r="L83" i="15"/>
  <c r="Y83" i="15" s="1"/>
  <c r="Q83" i="15"/>
  <c r="T83" i="15"/>
  <c r="K83" i="15"/>
  <c r="X83" i="15" s="1"/>
  <c r="G3" i="24"/>
  <c r="M57" i="15"/>
  <c r="O57" i="15"/>
  <c r="P57" i="15"/>
  <c r="L57" i="15"/>
  <c r="Y57" i="15" s="1"/>
  <c r="K57" i="15"/>
  <c r="X57" i="15" s="1"/>
  <c r="U57" i="15"/>
  <c r="R57" i="15"/>
  <c r="N57" i="15"/>
  <c r="T57" i="15"/>
  <c r="S57" i="15"/>
  <c r="J57" i="15"/>
  <c r="W57" i="15" s="1"/>
  <c r="Q57" i="15"/>
  <c r="J37" i="15"/>
  <c r="W37" i="15" s="1"/>
  <c r="Q37" i="15"/>
  <c r="L37" i="15"/>
  <c r="Y37" i="15" s="1"/>
  <c r="P37" i="15"/>
  <c r="S37" i="15"/>
  <c r="N37" i="15"/>
  <c r="R37" i="15"/>
  <c r="U37" i="15"/>
  <c r="T37" i="15"/>
  <c r="O37" i="15"/>
  <c r="O68" i="14"/>
  <c r="N68" i="21"/>
  <c r="O68" i="25"/>
  <c r="O75" i="25"/>
  <c r="O75" i="14"/>
  <c r="O77" i="14"/>
  <c r="O77" i="25"/>
  <c r="N28" i="21"/>
  <c r="O28" i="14"/>
  <c r="O28" i="25"/>
  <c r="O24" i="14"/>
  <c r="N24" i="21"/>
  <c r="O24" i="25"/>
  <c r="BN9" i="19"/>
  <c r="L59" i="2"/>
  <c r="V41" i="15"/>
  <c r="O62" i="25"/>
  <c r="O62" i="14"/>
  <c r="N62" i="21"/>
  <c r="O67" i="14"/>
  <c r="N67" i="21"/>
  <c r="O67" i="25"/>
  <c r="V46" i="15"/>
  <c r="L64" i="2"/>
  <c r="N23" i="21"/>
  <c r="O23" i="25"/>
  <c r="O23" i="14"/>
  <c r="E10" i="21" l="1"/>
  <c r="D10" i="21" s="1"/>
  <c r="E12" i="21"/>
  <c r="N9" i="15"/>
  <c r="U9" i="15" s="1"/>
  <c r="AF6" i="19"/>
  <c r="AH6" i="19"/>
  <c r="AA6" i="19"/>
  <c r="Z8" i="19"/>
  <c r="T8" i="19"/>
  <c r="Y7" i="19"/>
  <c r="E23" i="21"/>
  <c r="D23" i="21" s="1"/>
  <c r="E19" i="21"/>
  <c r="E15" i="21"/>
  <c r="D15" i="21" s="1"/>
  <c r="U4" i="19"/>
  <c r="M6" i="19"/>
  <c r="AI6" i="19"/>
  <c r="AB6" i="19"/>
  <c r="S6" i="19"/>
  <c r="AI8" i="19"/>
  <c r="AB8" i="19"/>
  <c r="AF8" i="19"/>
  <c r="N6" i="15"/>
  <c r="U6" i="15" s="1"/>
  <c r="X7" i="19"/>
  <c r="AF7" i="19"/>
  <c r="L7" i="19"/>
  <c r="AG6" i="19"/>
  <c r="AC6" i="19"/>
  <c r="AH8" i="19"/>
  <c r="AC8" i="19"/>
  <c r="Y8" i="19"/>
  <c r="AE8" i="19"/>
  <c r="K7" i="19"/>
  <c r="V6" i="19"/>
  <c r="E9" i="21"/>
  <c r="D9" i="21" s="1"/>
  <c r="E5" i="21"/>
  <c r="D5" i="21" s="1"/>
  <c r="AA4" i="19"/>
  <c r="W4" i="19"/>
  <c r="AE4" i="19"/>
  <c r="AF4" i="19"/>
  <c r="AF3" i="19" s="1"/>
  <c r="L6" i="19"/>
  <c r="O6" i="19"/>
  <c r="J8" i="19"/>
  <c r="Z7" i="19"/>
  <c r="AG7" i="19"/>
  <c r="W7" i="19"/>
  <c r="R6" i="19"/>
  <c r="AD6" i="19"/>
  <c r="Y6" i="19"/>
  <c r="Q6" i="19"/>
  <c r="K6" i="19"/>
  <c r="W6" i="19"/>
  <c r="M8" i="19"/>
  <c r="AG8" i="19"/>
  <c r="V8" i="19"/>
  <c r="L4" i="19"/>
  <c r="U8" i="19"/>
  <c r="X8" i="19"/>
  <c r="N8" i="19"/>
  <c r="AA8" i="19"/>
  <c r="AD8" i="19"/>
  <c r="AE6" i="19"/>
  <c r="Q7" i="19"/>
  <c r="K8" i="19"/>
  <c r="AB7" i="19"/>
  <c r="E24" i="21"/>
  <c r="D24" i="21" s="1"/>
  <c r="E18" i="21"/>
  <c r="D18" i="21" s="1"/>
  <c r="E17" i="21"/>
  <c r="D17" i="21" s="1"/>
  <c r="R4" i="19"/>
  <c r="U6" i="19"/>
  <c r="N6" i="19"/>
  <c r="J6" i="19"/>
  <c r="L8" i="19"/>
  <c r="Q8" i="19"/>
  <c r="K6" i="15"/>
  <c r="X6" i="15" s="1"/>
  <c r="R6" i="15" s="1"/>
  <c r="T6" i="15" s="1"/>
  <c r="S8" i="19"/>
  <c r="O8" i="19"/>
  <c r="N7" i="19"/>
  <c r="J7" i="19"/>
  <c r="AD7" i="19"/>
  <c r="Z6" i="19"/>
  <c r="X6" i="19"/>
  <c r="W8" i="19"/>
  <c r="P6" i="15"/>
  <c r="P8" i="19"/>
  <c r="T6" i="19"/>
  <c r="L9" i="15"/>
  <c r="Y9" i="15" s="1"/>
  <c r="P9" i="15"/>
  <c r="B16" i="21"/>
  <c r="A16" i="21" s="1"/>
  <c r="B17" i="21"/>
  <c r="A17" i="21" s="1"/>
  <c r="B29" i="21"/>
  <c r="A29" i="21" s="1"/>
  <c r="B19" i="21"/>
  <c r="A19" i="21" s="1"/>
  <c r="P7" i="19"/>
  <c r="J5" i="19"/>
  <c r="V5" i="19"/>
  <c r="AB5" i="19"/>
  <c r="AA5" i="19"/>
  <c r="P5" i="19"/>
  <c r="Y5" i="19"/>
  <c r="R5" i="19"/>
  <c r="AG5" i="19"/>
  <c r="Q5" i="19"/>
  <c r="W5" i="19"/>
  <c r="AC5" i="19"/>
  <c r="K5" i="19"/>
  <c r="O5" i="19"/>
  <c r="I5" i="19"/>
  <c r="AF5" i="19"/>
  <c r="L5" i="19"/>
  <c r="T5" i="19"/>
  <c r="S5" i="19"/>
  <c r="U5" i="19"/>
  <c r="AD5" i="19"/>
  <c r="AI5" i="19"/>
  <c r="X5" i="19"/>
  <c r="AE5" i="19"/>
  <c r="Z5" i="19"/>
  <c r="N5" i="19"/>
  <c r="AH5" i="19"/>
  <c r="M5" i="19"/>
  <c r="Q9" i="15"/>
  <c r="O32" i="25"/>
  <c r="B10" i="21"/>
  <c r="A10" i="21" s="1"/>
  <c r="B31" i="21"/>
  <c r="A31" i="21" s="1"/>
  <c r="B28" i="21"/>
  <c r="A28" i="21" s="1"/>
  <c r="B9" i="21"/>
  <c r="B3" i="21"/>
  <c r="B22" i="21"/>
  <c r="A22" i="21" s="1"/>
  <c r="B24" i="21"/>
  <c r="A24" i="21" s="1"/>
  <c r="B8" i="21"/>
  <c r="A8" i="21" s="1"/>
  <c r="I4" i="19"/>
  <c r="I6" i="19"/>
  <c r="J6" i="15"/>
  <c r="W6" i="15" s="1"/>
  <c r="AE7" i="19"/>
  <c r="AI7" i="19"/>
  <c r="AC7" i="19"/>
  <c r="O7" i="19"/>
  <c r="I7" i="19"/>
  <c r="M7" i="19"/>
  <c r="R7" i="19"/>
  <c r="Q6" i="15"/>
  <c r="B4" i="21"/>
  <c r="A4" i="21" s="1"/>
  <c r="B30" i="21"/>
  <c r="B14" i="21"/>
  <c r="A14" i="21" s="1"/>
  <c r="B23" i="21"/>
  <c r="A23" i="21" s="1"/>
  <c r="B5" i="21"/>
  <c r="A5" i="21" s="1"/>
  <c r="P4" i="19"/>
  <c r="N40" i="21"/>
  <c r="P6" i="19"/>
  <c r="L6" i="15"/>
  <c r="Y6" i="15" s="1"/>
  <c r="M9" i="15"/>
  <c r="J9" i="15"/>
  <c r="B12" i="21"/>
  <c r="A12" i="21" s="1"/>
  <c r="B13" i="21"/>
  <c r="A13" i="21" s="1"/>
  <c r="B37" i="21"/>
  <c r="A37" i="21" s="1"/>
  <c r="B36" i="21"/>
  <c r="A36" i="21" s="1"/>
  <c r="B6" i="21"/>
  <c r="A6" i="21" s="1"/>
  <c r="B11" i="21"/>
  <c r="A11" i="21" s="1"/>
  <c r="B35" i="21"/>
  <c r="A35" i="21" s="1"/>
  <c r="B32" i="21"/>
  <c r="A32" i="21" s="1"/>
  <c r="B33" i="21"/>
  <c r="A33" i="21" s="1"/>
  <c r="O78" i="25"/>
  <c r="O9" i="25"/>
  <c r="M6" i="15"/>
  <c r="T7" i="19"/>
  <c r="V7" i="19"/>
  <c r="U7" i="19"/>
  <c r="S7" i="19"/>
  <c r="AA7" i="19"/>
  <c r="AH7" i="19"/>
  <c r="O40" i="14"/>
  <c r="V73" i="15"/>
  <c r="E22" i="21"/>
  <c r="D22" i="21" s="1"/>
  <c r="E16" i="21"/>
  <c r="E8" i="21"/>
  <c r="E13" i="21"/>
  <c r="D13" i="21" s="1"/>
  <c r="E14" i="21"/>
  <c r="D14" i="21" s="1"/>
  <c r="L66" i="2"/>
  <c r="E4" i="21"/>
  <c r="D4" i="21" s="1"/>
  <c r="E20" i="21"/>
  <c r="D20" i="21" s="1"/>
  <c r="E3" i="21"/>
  <c r="E7" i="21"/>
  <c r="D7" i="21" s="1"/>
  <c r="E11" i="21"/>
  <c r="D11" i="21" s="1"/>
  <c r="O27" i="25"/>
  <c r="L70" i="2"/>
  <c r="N45" i="21"/>
  <c r="V63" i="15"/>
  <c r="L5" i="15"/>
  <c r="Y5" i="15" s="1"/>
  <c r="L71" i="2"/>
  <c r="N70" i="21"/>
  <c r="O70" i="14"/>
  <c r="O32" i="14"/>
  <c r="L37" i="2"/>
  <c r="L31" i="2"/>
  <c r="O45" i="14"/>
  <c r="L41" i="2"/>
  <c r="V32" i="15"/>
  <c r="O60" i="14"/>
  <c r="N52" i="21"/>
  <c r="O52" i="14"/>
  <c r="O60" i="25"/>
  <c r="O15" i="15"/>
  <c r="O13" i="25"/>
  <c r="N29" i="15"/>
  <c r="J29" i="15"/>
  <c r="W29" i="15" s="1"/>
  <c r="S68" i="15"/>
  <c r="O68" i="15"/>
  <c r="Q68" i="15"/>
  <c r="V55" i="15"/>
  <c r="O76" i="25"/>
  <c r="S59" i="15"/>
  <c r="Q59" i="15"/>
  <c r="Q71" i="15"/>
  <c r="T71" i="15"/>
  <c r="L71" i="15"/>
  <c r="Y71" i="15" s="1"/>
  <c r="O17" i="15"/>
  <c r="N17" i="15"/>
  <c r="T17" i="15"/>
  <c r="R17" i="15"/>
  <c r="J17" i="15"/>
  <c r="W17" i="15" s="1"/>
  <c r="Q17" i="15"/>
  <c r="R79" i="15"/>
  <c r="P79" i="15"/>
  <c r="O79" i="15"/>
  <c r="L79" i="15"/>
  <c r="Y79" i="15" s="1"/>
  <c r="K79" i="15"/>
  <c r="X79" i="15" s="1"/>
  <c r="J79" i="15"/>
  <c r="W79" i="15" s="1"/>
  <c r="T79" i="15"/>
  <c r="U79" i="15"/>
  <c r="N79" i="15"/>
  <c r="M79" i="15"/>
  <c r="Q79" i="15"/>
  <c r="S79" i="15"/>
  <c r="P60" i="15"/>
  <c r="K60" i="15"/>
  <c r="X60" i="15" s="1"/>
  <c r="M60" i="15"/>
  <c r="L60" i="15"/>
  <c r="Y60" i="15" s="1"/>
  <c r="T60" i="15"/>
  <c r="O60" i="15"/>
  <c r="J59" i="15"/>
  <c r="W59" i="15" s="1"/>
  <c r="L59" i="15"/>
  <c r="Y59" i="15" s="1"/>
  <c r="N59" i="15"/>
  <c r="U59" i="15"/>
  <c r="M15" i="15"/>
  <c r="Q15" i="15"/>
  <c r="R15" i="15"/>
  <c r="S15" i="15"/>
  <c r="N13" i="21"/>
  <c r="V30" i="15"/>
  <c r="L29" i="15"/>
  <c r="Y29" i="15" s="1"/>
  <c r="O51" i="14"/>
  <c r="N15" i="15"/>
  <c r="R59" i="15"/>
  <c r="J60" i="15"/>
  <c r="W60" i="15" s="1"/>
  <c r="N60" i="15"/>
  <c r="O53" i="25"/>
  <c r="O53" i="14"/>
  <c r="K15" i="15"/>
  <c r="X15" i="15" s="1"/>
  <c r="T15" i="15"/>
  <c r="V15" i="15" s="1"/>
  <c r="M29" i="15"/>
  <c r="P29" i="15"/>
  <c r="L96" i="2"/>
  <c r="U68" i="15"/>
  <c r="J68" i="15"/>
  <c r="W68" i="15" s="1"/>
  <c r="N9" i="21"/>
  <c r="T59" i="15"/>
  <c r="L77" i="2" s="1"/>
  <c r="P59" i="15"/>
  <c r="K71" i="15"/>
  <c r="X71" i="15" s="1"/>
  <c r="O71" i="15"/>
  <c r="J63" i="15"/>
  <c r="W63" i="15" s="1"/>
  <c r="R63" i="15"/>
  <c r="M63" i="15"/>
  <c r="O48" i="14"/>
  <c r="N48" i="21"/>
  <c r="O48" i="25"/>
  <c r="S39" i="15"/>
  <c r="M39" i="15"/>
  <c r="R39" i="15"/>
  <c r="K39" i="15"/>
  <c r="X39" i="15" s="1"/>
  <c r="Q39" i="15"/>
  <c r="T39" i="15"/>
  <c r="J39" i="15"/>
  <c r="W39" i="15" s="1"/>
  <c r="O39" i="15"/>
  <c r="U39" i="15"/>
  <c r="N39" i="15"/>
  <c r="L39" i="15"/>
  <c r="Y39" i="15" s="1"/>
  <c r="P39" i="15"/>
  <c r="V75" i="15"/>
  <c r="L93" i="2"/>
  <c r="Q62" i="15"/>
  <c r="N62" i="15"/>
  <c r="L62" i="15"/>
  <c r="Y62" i="15" s="1"/>
  <c r="M62" i="15"/>
  <c r="R62" i="15"/>
  <c r="S62" i="15"/>
  <c r="J62" i="15"/>
  <c r="W62" i="15" s="1"/>
  <c r="T62" i="15"/>
  <c r="O62" i="15"/>
  <c r="U62" i="15"/>
  <c r="J74" i="15"/>
  <c r="W74" i="15" s="1"/>
  <c r="S74" i="15"/>
  <c r="T74" i="15"/>
  <c r="L74" i="15"/>
  <c r="Y74" i="15" s="1"/>
  <c r="Q74" i="15"/>
  <c r="M74" i="15"/>
  <c r="P74" i="15"/>
  <c r="N74" i="15"/>
  <c r="R74" i="15"/>
  <c r="U74" i="15"/>
  <c r="O74" i="15"/>
  <c r="K74" i="15"/>
  <c r="X74" i="15" s="1"/>
  <c r="O22" i="25"/>
  <c r="O22" i="14"/>
  <c r="N22" i="21"/>
  <c r="N12" i="21"/>
  <c r="O12" i="25"/>
  <c r="O12" i="14"/>
  <c r="N10" i="21"/>
  <c r="O10" i="14"/>
  <c r="O10" i="25"/>
  <c r="N39" i="21"/>
  <c r="O39" i="14"/>
  <c r="O39" i="25"/>
  <c r="O25" i="14"/>
  <c r="N25" i="21"/>
  <c r="O25" i="25"/>
  <c r="N27" i="21"/>
  <c r="Q29" i="15"/>
  <c r="U29" i="15"/>
  <c r="O29" i="15"/>
  <c r="J11" i="15"/>
  <c r="W11" i="15" s="1"/>
  <c r="N36" i="15"/>
  <c r="T36" i="15"/>
  <c r="L54" i="2" s="1"/>
  <c r="S36" i="15"/>
  <c r="U11" i="15"/>
  <c r="O83" i="25"/>
  <c r="P62" i="15"/>
  <c r="O71" i="14"/>
  <c r="N71" i="21"/>
  <c r="O71" i="25"/>
  <c r="V80" i="15"/>
  <c r="L98" i="2"/>
  <c r="U82" i="15"/>
  <c r="O82" i="15"/>
  <c r="M82" i="15"/>
  <c r="L82" i="15"/>
  <c r="Y82" i="15" s="1"/>
  <c r="S82" i="15"/>
  <c r="T82" i="15"/>
  <c r="N82" i="15"/>
  <c r="J82" i="15"/>
  <c r="W82" i="15" s="1"/>
  <c r="P82" i="15"/>
  <c r="R82" i="15"/>
  <c r="Q82" i="15"/>
  <c r="K82" i="15"/>
  <c r="X82" i="15" s="1"/>
  <c r="P84" i="15"/>
  <c r="T84" i="15"/>
  <c r="O84" i="15"/>
  <c r="S84" i="15"/>
  <c r="N84" i="15"/>
  <c r="U84" i="15"/>
  <c r="R84" i="15"/>
  <c r="K84" i="15"/>
  <c r="X84" i="15" s="1"/>
  <c r="M84" i="15"/>
  <c r="L84" i="15"/>
  <c r="Y84" i="15" s="1"/>
  <c r="Q84" i="15"/>
  <c r="J84" i="15"/>
  <c r="W84" i="15" s="1"/>
  <c r="O61" i="25"/>
  <c r="O61" i="14"/>
  <c r="N61" i="21"/>
  <c r="O37" i="14"/>
  <c r="N37" i="21"/>
  <c r="O37" i="25"/>
  <c r="N33" i="15"/>
  <c r="O33" i="15"/>
  <c r="P33" i="15"/>
  <c r="U33" i="15"/>
  <c r="S33" i="15"/>
  <c r="L33" i="15"/>
  <c r="Y33" i="15" s="1"/>
  <c r="J33" i="15"/>
  <c r="W33" i="15" s="1"/>
  <c r="K33" i="15"/>
  <c r="X33" i="15" s="1"/>
  <c r="Q33" i="15"/>
  <c r="R33" i="15"/>
  <c r="T33" i="15"/>
  <c r="M33" i="15"/>
  <c r="R31" i="15"/>
  <c r="L31" i="15"/>
  <c r="Y31" i="15" s="1"/>
  <c r="P31" i="15"/>
  <c r="N31" i="15"/>
  <c r="K31" i="15"/>
  <c r="X31" i="15" s="1"/>
  <c r="J31" i="15"/>
  <c r="W31" i="15" s="1"/>
  <c r="S31" i="15"/>
  <c r="U31" i="15"/>
  <c r="M31" i="15"/>
  <c r="Q31" i="15"/>
  <c r="T31" i="15"/>
  <c r="O31" i="15"/>
  <c r="M18" i="15"/>
  <c r="R18" i="15"/>
  <c r="T18" i="15"/>
  <c r="J18" i="15"/>
  <c r="W18" i="15" s="1"/>
  <c r="L18" i="15"/>
  <c r="Y18" i="15" s="1"/>
  <c r="O18" i="15"/>
  <c r="K18" i="15"/>
  <c r="X18" i="15" s="1"/>
  <c r="P18" i="15"/>
  <c r="U18" i="15"/>
  <c r="S18" i="15"/>
  <c r="Q18" i="15"/>
  <c r="N18" i="15"/>
  <c r="K70" i="15"/>
  <c r="X70" i="15" s="1"/>
  <c r="T70" i="15"/>
  <c r="M70" i="15"/>
  <c r="O70" i="15"/>
  <c r="J70" i="15"/>
  <c r="W70" i="15" s="1"/>
  <c r="R70" i="15"/>
  <c r="P70" i="15"/>
  <c r="Q70" i="15"/>
  <c r="S70" i="15"/>
  <c r="N70" i="15"/>
  <c r="L70" i="15"/>
  <c r="Y70" i="15" s="1"/>
  <c r="U70" i="15"/>
  <c r="O58" i="25"/>
  <c r="O58" i="14"/>
  <c r="O26" i="14"/>
  <c r="N26" i="21"/>
  <c r="O26" i="25"/>
  <c r="L52" i="2"/>
  <c r="O81" i="25"/>
  <c r="O81" i="14"/>
  <c r="Q8" i="15"/>
  <c r="P8" i="15"/>
  <c r="M8" i="15"/>
  <c r="K8" i="15"/>
  <c r="X8" i="15" s="1"/>
  <c r="N8" i="15"/>
  <c r="U8" i="15" s="1"/>
  <c r="J8" i="15"/>
  <c r="W8" i="15" s="1"/>
  <c r="O8" i="15"/>
  <c r="L8" i="15"/>
  <c r="Y8" i="15" s="1"/>
  <c r="L87" i="15"/>
  <c r="Y87" i="15" s="1"/>
  <c r="K87" i="15"/>
  <c r="X87" i="15" s="1"/>
  <c r="O87" i="15"/>
  <c r="R87" i="15"/>
  <c r="U87" i="15"/>
  <c r="M87" i="15"/>
  <c r="Q87" i="15"/>
  <c r="J87" i="15"/>
  <c r="W87" i="15" s="1"/>
  <c r="N87" i="15"/>
  <c r="T87" i="15"/>
  <c r="S87" i="15"/>
  <c r="P87" i="15"/>
  <c r="P76" i="15"/>
  <c r="J76" i="15"/>
  <c r="W76" i="15" s="1"/>
  <c r="O76" i="15"/>
  <c r="S76" i="15"/>
  <c r="K76" i="15"/>
  <c r="X76" i="15" s="1"/>
  <c r="L76" i="15"/>
  <c r="Y76" i="15" s="1"/>
  <c r="Q76" i="15"/>
  <c r="U76" i="15"/>
  <c r="M76" i="15"/>
  <c r="T76" i="15"/>
  <c r="R56" i="15"/>
  <c r="O56" i="15"/>
  <c r="M56" i="15"/>
  <c r="P56" i="15"/>
  <c r="Q56" i="15"/>
  <c r="K56" i="15"/>
  <c r="X56" i="15" s="1"/>
  <c r="T56" i="15"/>
  <c r="U56" i="15"/>
  <c r="S56" i="15"/>
  <c r="J56" i="15"/>
  <c r="W56" i="15" s="1"/>
  <c r="N56" i="15"/>
  <c r="L56" i="15"/>
  <c r="Y56" i="15" s="1"/>
  <c r="N42" i="21"/>
  <c r="O42" i="14"/>
  <c r="O42" i="25"/>
  <c r="O16" i="15"/>
  <c r="Q16" i="15"/>
  <c r="R16" i="15"/>
  <c r="S16" i="15"/>
  <c r="K16" i="15"/>
  <c r="X16" i="15" s="1"/>
  <c r="N16" i="15"/>
  <c r="J16" i="15"/>
  <c r="W16" i="15" s="1"/>
  <c r="P16" i="15"/>
  <c r="U16" i="15"/>
  <c r="T16" i="15"/>
  <c r="L16" i="15"/>
  <c r="Y16" i="15" s="1"/>
  <c r="M16" i="15"/>
  <c r="N31" i="21"/>
  <c r="O31" i="25"/>
  <c r="R11" i="15"/>
  <c r="T11" i="15"/>
  <c r="M11" i="15"/>
  <c r="P47" i="15"/>
  <c r="N47" i="15"/>
  <c r="M47" i="15"/>
  <c r="R47" i="15"/>
  <c r="L47" i="15"/>
  <c r="Y47" i="15" s="1"/>
  <c r="U47" i="15"/>
  <c r="T47" i="15"/>
  <c r="S47" i="15"/>
  <c r="K47" i="15"/>
  <c r="X47" i="15" s="1"/>
  <c r="Q47" i="15"/>
  <c r="O47" i="15"/>
  <c r="J47" i="15"/>
  <c r="W47" i="15" s="1"/>
  <c r="R29" i="15"/>
  <c r="T29" i="15"/>
  <c r="L47" i="2" s="1"/>
  <c r="R36" i="15"/>
  <c r="O36" i="15"/>
  <c r="O51" i="25"/>
  <c r="K11" i="15"/>
  <c r="X11" i="15" s="1"/>
  <c r="N15" i="21"/>
  <c r="U35" i="15"/>
  <c r="O35" i="15"/>
  <c r="K35" i="15"/>
  <c r="X35" i="15" s="1"/>
  <c r="S35" i="15"/>
  <c r="J35" i="15"/>
  <c r="W35" i="15" s="1"/>
  <c r="L35" i="15"/>
  <c r="Y35" i="15" s="1"/>
  <c r="R35" i="15"/>
  <c r="P35" i="15"/>
  <c r="T35" i="15"/>
  <c r="Q35" i="15"/>
  <c r="M35" i="15"/>
  <c r="N35" i="15"/>
  <c r="O11" i="25"/>
  <c r="N11" i="21"/>
  <c r="O11" i="14"/>
  <c r="O33" i="14"/>
  <c r="N33" i="21"/>
  <c r="O33" i="25"/>
  <c r="N57" i="21"/>
  <c r="O57" i="14"/>
  <c r="O79" i="25"/>
  <c r="O79" i="14"/>
  <c r="N69" i="21"/>
  <c r="O69" i="14"/>
  <c r="O69" i="25"/>
  <c r="N63" i="21"/>
  <c r="O63" i="14"/>
  <c r="O63" i="25"/>
  <c r="O7" i="25"/>
  <c r="O7" i="14"/>
  <c r="N7" i="21"/>
  <c r="O8" i="25"/>
  <c r="N8" i="21"/>
  <c r="O8" i="14"/>
  <c r="L32" i="2"/>
  <c r="V14" i="15"/>
  <c r="K86" i="15"/>
  <c r="X86" i="15" s="1"/>
  <c r="M86" i="15"/>
  <c r="U86" i="15"/>
  <c r="S86" i="15"/>
  <c r="N86" i="15"/>
  <c r="R86" i="15"/>
  <c r="P86" i="15"/>
  <c r="Q86" i="15"/>
  <c r="J86" i="15"/>
  <c r="W86" i="15" s="1"/>
  <c r="O86" i="15"/>
  <c r="T86" i="15"/>
  <c r="L86" i="15"/>
  <c r="Y86" i="15" s="1"/>
  <c r="O73" i="25"/>
  <c r="O73" i="14"/>
  <c r="N73" i="21"/>
  <c r="N65" i="21"/>
  <c r="O65" i="25"/>
  <c r="O65" i="14"/>
  <c r="V50" i="15"/>
  <c r="L68" i="2"/>
  <c r="J7" i="15"/>
  <c r="W7" i="15" s="1"/>
  <c r="L7" i="15"/>
  <c r="Y7" i="15" s="1"/>
  <c r="R7" i="15" s="1"/>
  <c r="T7" i="15" s="1"/>
  <c r="K7" i="15"/>
  <c r="X7" i="15" s="1"/>
  <c r="O7" i="15"/>
  <c r="Q7" i="15"/>
  <c r="M7" i="15"/>
  <c r="P7" i="15"/>
  <c r="N7" i="15"/>
  <c r="U7" i="15" s="1"/>
  <c r="L44" i="2"/>
  <c r="V26" i="15"/>
  <c r="H22" i="21"/>
  <c r="H37" i="21"/>
  <c r="G37" i="21" s="1"/>
  <c r="C40" i="14"/>
  <c r="H29" i="21"/>
  <c r="G29" i="21" s="1"/>
  <c r="C27" i="14"/>
  <c r="C12" i="14"/>
  <c r="C11" i="14"/>
  <c r="L85" i="2"/>
  <c r="J5" i="15"/>
  <c r="W5" i="15" s="1"/>
  <c r="H28" i="21"/>
  <c r="G28" i="21" s="1"/>
  <c r="L60" i="2"/>
  <c r="C45" i="14"/>
  <c r="C32" i="14"/>
  <c r="K5" i="15"/>
  <c r="X5" i="15" s="1"/>
  <c r="R5" i="15" s="1"/>
  <c r="T5" i="15" s="1"/>
  <c r="V5" i="15" s="1"/>
  <c r="H20" i="21"/>
  <c r="G20" i="21" s="1"/>
  <c r="C28" i="14"/>
  <c r="C53" i="14"/>
  <c r="L79" i="2"/>
  <c r="E14" i="15"/>
  <c r="E9" i="15"/>
  <c r="H32" i="21"/>
  <c r="G32" i="21" s="1"/>
  <c r="H25" i="21"/>
  <c r="G25" i="21" s="1"/>
  <c r="H23" i="21"/>
  <c r="G23" i="21" s="1"/>
  <c r="H34" i="21"/>
  <c r="G34" i="21" s="1"/>
  <c r="N5" i="15"/>
  <c r="U5" i="15" s="1"/>
  <c r="M5" i="15"/>
  <c r="H39" i="21"/>
  <c r="H21" i="21"/>
  <c r="G21" i="21" s="1"/>
  <c r="H19" i="21"/>
  <c r="G19" i="21" s="1"/>
  <c r="H14" i="21"/>
  <c r="G14" i="21" s="1"/>
  <c r="E16" i="15"/>
  <c r="D6" i="15"/>
  <c r="H30" i="21"/>
  <c r="H7" i="21"/>
  <c r="G7" i="21" s="1"/>
  <c r="H27" i="21"/>
  <c r="G27" i="21" s="1"/>
  <c r="H3" i="21"/>
  <c r="H9" i="21"/>
  <c r="G9" i="21" s="1"/>
  <c r="C9" i="14"/>
  <c r="C55" i="14"/>
  <c r="C18" i="14"/>
  <c r="C25" i="14"/>
  <c r="C48" i="14"/>
  <c r="C46" i="14"/>
  <c r="C54" i="14"/>
  <c r="C49" i="14"/>
  <c r="C52" i="14"/>
  <c r="C19" i="14"/>
  <c r="C20" i="14"/>
  <c r="E12" i="15"/>
  <c r="O5" i="15"/>
  <c r="Q5" i="15"/>
  <c r="H6" i="21"/>
  <c r="G6" i="21" s="1"/>
  <c r="H24" i="21"/>
  <c r="G24" i="21" s="1"/>
  <c r="H16" i="21"/>
  <c r="G16" i="21" s="1"/>
  <c r="H18" i="21"/>
  <c r="G18" i="21" s="1"/>
  <c r="H15" i="21"/>
  <c r="G15" i="21" s="1"/>
  <c r="H40" i="21"/>
  <c r="G40" i="21" s="1"/>
  <c r="H10" i="21"/>
  <c r="G10" i="21" s="1"/>
  <c r="H13" i="21"/>
  <c r="G13" i="21" s="1"/>
  <c r="H36" i="21"/>
  <c r="G36" i="21" s="1"/>
  <c r="H17" i="21"/>
  <c r="C30" i="14"/>
  <c r="C43" i="14"/>
  <c r="C17" i="14"/>
  <c r="C50" i="14"/>
  <c r="C39" i="14"/>
  <c r="C36" i="14"/>
  <c r="C42" i="14"/>
  <c r="C31" i="14"/>
  <c r="C14" i="14"/>
  <c r="C22" i="14"/>
  <c r="C44" i="14"/>
  <c r="E11" i="15"/>
  <c r="E10" i="15"/>
  <c r="E20" i="15"/>
  <c r="H11" i="21"/>
  <c r="G11" i="21" s="1"/>
  <c r="H12" i="21"/>
  <c r="H5" i="21"/>
  <c r="G5" i="21" s="1"/>
  <c r="H33" i="21"/>
  <c r="G33" i="21" s="1"/>
  <c r="H38" i="21"/>
  <c r="G38" i="21" s="1"/>
  <c r="H8" i="21"/>
  <c r="G8" i="21" s="1"/>
  <c r="H26" i="21"/>
  <c r="H4" i="21"/>
  <c r="G4" i="21" s="1"/>
  <c r="H35" i="21"/>
  <c r="G35" i="21" s="1"/>
  <c r="H31" i="21"/>
  <c r="G31" i="21" s="1"/>
  <c r="C33" i="14"/>
  <c r="C13" i="14"/>
  <c r="C15" i="14"/>
  <c r="C21" i="14"/>
  <c r="C35" i="14"/>
  <c r="C26" i="14"/>
  <c r="C24" i="14"/>
  <c r="C10" i="14"/>
  <c r="E15" i="15"/>
  <c r="V24" i="15"/>
  <c r="X4" i="19"/>
  <c r="AC4" i="19"/>
  <c r="AC87" i="19" s="1"/>
  <c r="K4" i="19"/>
  <c r="E13" i="15"/>
  <c r="AB4" i="19"/>
  <c r="AD4" i="19"/>
  <c r="N4" i="19"/>
  <c r="O4" i="19"/>
  <c r="J4" i="19"/>
  <c r="Z4" i="19"/>
  <c r="C37" i="14"/>
  <c r="T4" i="19"/>
  <c r="S4" i="19"/>
  <c r="C5" i="14"/>
  <c r="C4" i="14"/>
  <c r="AH4" i="19"/>
  <c r="P5" i="15"/>
  <c r="E18" i="15"/>
  <c r="C38" i="14"/>
  <c r="Y4" i="19"/>
  <c r="B21" i="25"/>
  <c r="B19" i="25"/>
  <c r="B23" i="25"/>
  <c r="B9" i="25"/>
  <c r="B10" i="25"/>
  <c r="A26" i="25"/>
  <c r="B13" i="25"/>
  <c r="B20" i="25"/>
  <c r="B14" i="25"/>
  <c r="B18" i="25"/>
  <c r="B16" i="25"/>
  <c r="B11" i="25"/>
  <c r="B22" i="25"/>
  <c r="B17" i="25"/>
  <c r="B15" i="25"/>
  <c r="B12" i="25"/>
  <c r="B24" i="25"/>
  <c r="V4" i="19"/>
  <c r="Q4" i="19"/>
  <c r="AG4" i="19"/>
  <c r="V66" i="15"/>
  <c r="L84" i="2"/>
  <c r="L86" i="2"/>
  <c r="V68" i="15"/>
  <c r="L82" i="2"/>
  <c r="V64" i="15"/>
  <c r="V12" i="15"/>
  <c r="L30" i="2"/>
  <c r="V27" i="15"/>
  <c r="L45" i="2"/>
  <c r="L90" i="2"/>
  <c r="V72" i="15"/>
  <c r="V22" i="15"/>
  <c r="L40" i="2"/>
  <c r="V37" i="15"/>
  <c r="L55" i="2"/>
  <c r="V57" i="15"/>
  <c r="L75" i="2"/>
  <c r="L61" i="2"/>
  <c r="V43" i="15"/>
  <c r="V10" i="15"/>
  <c r="L28" i="2"/>
  <c r="V83" i="15"/>
  <c r="L101" i="2"/>
  <c r="L56" i="2"/>
  <c r="V38" i="15"/>
  <c r="V69" i="15"/>
  <c r="L87" i="2"/>
  <c r="V20" i="15"/>
  <c r="L38" i="2"/>
  <c r="L62" i="2"/>
  <c r="V44" i="15"/>
  <c r="L83" i="2"/>
  <c r="V65" i="15"/>
  <c r="L99" i="2"/>
  <c r="V81" i="15"/>
  <c r="V58" i="15"/>
  <c r="L76" i="2"/>
  <c r="L103" i="2"/>
  <c r="V85" i="15"/>
  <c r="O6" i="25"/>
  <c r="O6" i="14"/>
  <c r="N6" i="21"/>
  <c r="L87" i="19" l="1"/>
  <c r="AB3" i="19"/>
  <c r="AF87" i="19"/>
  <c r="L3" i="19"/>
  <c r="P3" i="19"/>
  <c r="M87" i="19"/>
  <c r="AI3" i="19"/>
  <c r="I3" i="19"/>
  <c r="W3" i="19"/>
  <c r="R87" i="19"/>
  <c r="AE3" i="19"/>
  <c r="U3" i="19"/>
  <c r="AA3" i="19"/>
  <c r="W87" i="19"/>
  <c r="X3" i="19"/>
  <c r="M3" i="19"/>
  <c r="P87" i="19"/>
  <c r="AD3" i="19"/>
  <c r="L24" i="2"/>
  <c r="F4" i="24" s="1"/>
  <c r="V6" i="15"/>
  <c r="R3" i="19"/>
  <c r="S6" i="15"/>
  <c r="X87" i="19"/>
  <c r="U87" i="19"/>
  <c r="R8" i="15"/>
  <c r="T8" i="15" s="1"/>
  <c r="V8" i="15" s="1"/>
  <c r="H5" i="19"/>
  <c r="I87" i="19"/>
  <c r="AH3" i="19"/>
  <c r="S7" i="15"/>
  <c r="S8" i="15"/>
  <c r="W9" i="15"/>
  <c r="R9" i="15" s="1"/>
  <c r="T9" i="15" s="1"/>
  <c r="S9" i="15"/>
  <c r="L33" i="2"/>
  <c r="S5" i="15"/>
  <c r="V59" i="15"/>
  <c r="V60" i="15"/>
  <c r="L78" i="2"/>
  <c r="L35" i="2"/>
  <c r="V17" i="15"/>
  <c r="V29" i="15"/>
  <c r="V36" i="15"/>
  <c r="L97" i="2"/>
  <c r="V79" i="15"/>
  <c r="L89" i="2"/>
  <c r="V71" i="15"/>
  <c r="V76" i="15"/>
  <c r="L94" i="2"/>
  <c r="L26" i="2"/>
  <c r="L92" i="2"/>
  <c r="V74" i="15"/>
  <c r="L102" i="2"/>
  <c r="V84" i="15"/>
  <c r="V82" i="15"/>
  <c r="L100" i="2"/>
  <c r="V86" i="15"/>
  <c r="L104" i="2"/>
  <c r="V16" i="15"/>
  <c r="L34" i="2"/>
  <c r="L36" i="2"/>
  <c r="V18" i="15"/>
  <c r="V31" i="15"/>
  <c r="L49" i="2"/>
  <c r="V33" i="15"/>
  <c r="L51" i="2"/>
  <c r="L105" i="2"/>
  <c r="V87" i="15"/>
  <c r="V70" i="15"/>
  <c r="L88" i="2"/>
  <c r="L53" i="2"/>
  <c r="V35" i="15"/>
  <c r="L65" i="2"/>
  <c r="V47" i="15"/>
  <c r="L29" i="2"/>
  <c r="V11" i="15"/>
  <c r="V56" i="15"/>
  <c r="L74" i="2"/>
  <c r="L80" i="2"/>
  <c r="V62" i="15"/>
  <c r="V39" i="15"/>
  <c r="L57" i="2"/>
  <c r="L25" i="2"/>
  <c r="V7" i="15"/>
  <c r="G1" i="15"/>
  <c r="F1" i="15" s="1"/>
  <c r="D8" i="15" s="1"/>
  <c r="L23" i="2"/>
  <c r="F3" i="24" s="1"/>
  <c r="AC3" i="19"/>
  <c r="K87" i="19"/>
  <c r="K3" i="19"/>
  <c r="H4" i="19"/>
  <c r="Q3" i="19"/>
  <c r="Q87" i="19"/>
  <c r="T3" i="19"/>
  <c r="T87" i="19"/>
  <c r="Z87" i="19"/>
  <c r="Z3" i="19"/>
  <c r="AG87" i="19"/>
  <c r="AG3" i="19"/>
  <c r="Y3" i="19"/>
  <c r="Y87" i="19"/>
  <c r="S87" i="19"/>
  <c r="S3" i="19"/>
  <c r="J3" i="19"/>
  <c r="J87" i="19"/>
  <c r="O87" i="19"/>
  <c r="O3" i="19"/>
  <c r="V87" i="19"/>
  <c r="V3" i="19"/>
  <c r="N3" i="19"/>
  <c r="N87" i="19"/>
  <c r="L27" i="2" l="1"/>
  <c r="V9" i="15"/>
  <c r="H7" i="19"/>
  <c r="F6" i="24"/>
  <c r="F5" i="24"/>
  <c r="H6" i="19"/>
  <c r="BN5" i="19"/>
  <c r="AT5" i="19"/>
  <c r="BN4" i="19"/>
  <c r="AT4" i="19"/>
  <c r="N2" i="21" l="1"/>
  <c r="O2" i="25"/>
  <c r="O2" i="14"/>
  <c r="BN7" i="19"/>
  <c r="AT7" i="19"/>
  <c r="BN6" i="19"/>
  <c r="AT6" i="19"/>
  <c r="H8" i="19"/>
  <c r="H3" i="19" s="1"/>
  <c r="F7" i="24"/>
  <c r="N1" i="21"/>
  <c r="O1" i="14"/>
  <c r="O1" i="25"/>
  <c r="N3" i="21" l="1"/>
  <c r="O3" i="25"/>
  <c r="O3" i="14"/>
  <c r="BN8" i="19"/>
  <c r="AT8" i="19"/>
  <c r="AT3" i="19" s="1"/>
  <c r="N4" i="21"/>
  <c r="O4" i="14"/>
  <c r="O4" i="25"/>
  <c r="N5" i="21" l="1"/>
  <c r="O5" i="14"/>
  <c r="O5" i="25"/>
</calcChain>
</file>

<file path=xl/comments1.xml><?xml version="1.0" encoding="utf-8"?>
<comments xmlns="http://schemas.openxmlformats.org/spreadsheetml/2006/main">
  <authors>
    <author>TUIC</author>
  </authors>
  <commentList>
    <comment ref="C2" authorId="0" shapeId="0">
      <text>
        <r>
          <rPr>
            <sz val="8"/>
            <color indexed="81"/>
            <rFont val="Tahoma"/>
            <family val="2"/>
          </rPr>
          <t xml:space="preserve">Saisir la date lorsque la compétence est validée
Pour Excel </t>
        </r>
        <r>
          <rPr>
            <b/>
            <sz val="8"/>
            <color indexed="81"/>
            <rFont val="Tahoma"/>
            <family val="2"/>
          </rPr>
          <t>Ctrl + ;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" authorId="0" shapeId="0">
      <text>
        <r>
          <rPr>
            <b/>
            <sz val="10"/>
            <color indexed="81"/>
            <rFont val="Tahoma"/>
            <family val="2"/>
          </rPr>
          <t>Saisir X ou x</t>
        </r>
      </text>
    </comment>
  </commentList>
</comments>
</file>

<file path=xl/sharedStrings.xml><?xml version="1.0" encoding="utf-8"?>
<sst xmlns="http://schemas.openxmlformats.org/spreadsheetml/2006/main" count="935" uniqueCount="553">
  <si>
    <t>2010-2011</t>
  </si>
  <si>
    <t xml:space="preserve"> élève(s)</t>
  </si>
  <si>
    <t>2011-2012</t>
  </si>
  <si>
    <t>2012-2013</t>
  </si>
  <si>
    <t>Nom de l'école</t>
  </si>
  <si>
    <t>2013-2014</t>
  </si>
  <si>
    <t>2014-2015</t>
  </si>
  <si>
    <t>2015-2016</t>
  </si>
  <si>
    <t>2016-2017</t>
  </si>
  <si>
    <t>Prénom enseignant</t>
  </si>
  <si>
    <t>2017-2018</t>
  </si>
  <si>
    <t>2018-2019</t>
  </si>
  <si>
    <t>Nom enseignant</t>
  </si>
  <si>
    <t>2019-2020</t>
  </si>
  <si>
    <t>Année scolaire</t>
  </si>
  <si>
    <t>Nom</t>
  </si>
  <si>
    <t>Prénom</t>
  </si>
  <si>
    <t>Sexe</t>
  </si>
  <si>
    <t>F</t>
  </si>
  <si>
    <t>Compétence 1 à valider 
en conseil de cycle</t>
  </si>
  <si>
    <t>X</t>
  </si>
  <si>
    <t>Dire - 5 items</t>
  </si>
  <si>
    <t>Lire - 10 items</t>
  </si>
  <si>
    <t>Ecrire - 4 items</t>
  </si>
  <si>
    <t>Vocabulaire - 4 items</t>
  </si>
  <si>
    <t>Grammaire - 3 items</t>
  </si>
  <si>
    <t>Orthographe - 3 items</t>
  </si>
  <si>
    <t>Global français - 29 items</t>
  </si>
  <si>
    <t>Compétence 2 à valider 
en conseil de cycle</t>
  </si>
  <si>
    <t>Global langue vivante - 17 items</t>
  </si>
  <si>
    <t>Compétence 3 à valider 
en conseil de cycle</t>
  </si>
  <si>
    <t>Global mathématiques - 20 items</t>
  </si>
  <si>
    <t>Global Sciences et technologie - 12 items</t>
  </si>
  <si>
    <t>Compétence 4 à valider 
en conseil de cycle</t>
  </si>
  <si>
    <t>Global TUIC - 8 items</t>
  </si>
  <si>
    <t>Compétence 5 à valider 
en conseil de cycle</t>
  </si>
  <si>
    <t>Global Culture humaniste - 12 items</t>
  </si>
  <si>
    <t>Compétence 6 à valider 
en conseil de cycle</t>
  </si>
  <si>
    <t>SC1</t>
  </si>
  <si>
    <t>SC2</t>
  </si>
  <si>
    <t>Global compétences sociales et civiques - 5 items</t>
  </si>
  <si>
    <t>Compétence 7 à valider 
en conseil de cycle</t>
  </si>
  <si>
    <t>Global initiative et autonomie - 8 items</t>
  </si>
  <si>
    <t>Maîtrise de la langue française</t>
  </si>
  <si>
    <t>Culture humaniste</t>
  </si>
  <si>
    <t>Compétences sociales et civiques</t>
  </si>
  <si>
    <t>Autonomie et initiative</t>
  </si>
  <si>
    <t>S’exprimer à l’oral comme à l’écrit dans un vocabulaire approprié et précis</t>
  </si>
  <si>
    <t>Communiquer, au besoin avec des pauses pour chercher ses mots</t>
  </si>
  <si>
    <t>Écrire, nommer, comparer et utiliser les nombres entiers, les nombres décimaux (jusqu’au centième) et quelques fractions simples</t>
  </si>
  <si>
    <t>Prendre la parole en respectant le niveau de langue adapté</t>
  </si>
  <si>
    <t>Se présenter ; présenter quelqu’un ; demander à quelqu’un de ses nouvelles en utilisant les formes de politesse les plus élémentaires ; accueil et prise de congé</t>
  </si>
  <si>
    <t>Restituer les tables d’addition et de multiplication de 2 à 9</t>
  </si>
  <si>
    <t>Répondre à une question par une phrase complète à l’oral</t>
  </si>
  <si>
    <t>Répondre à des questions et en poser (sujets familiers ou besoins immédiats)</t>
  </si>
  <si>
    <t>Utiliser les techniques opératoires des quatre opérations sur les nombres entiers et décimaux (pour la division, le diviseur est un nombre entier)</t>
  </si>
  <si>
    <t>Prendre part à un dialogue : prendre la parole devant les autres, écouter autrui, formuler et justifier un point de vue</t>
  </si>
  <si>
    <t>Épeler des mots familiers</t>
  </si>
  <si>
    <t>Ajouter deux fractions décimales ou deux fractions simples de même dénominateur</t>
  </si>
  <si>
    <t>Dire de mémoire, de façon expressive, une dizaine de poèmes et de textes en prose</t>
  </si>
  <si>
    <t>Calculer mentalement en utilisant les quatre opérations</t>
  </si>
  <si>
    <t>Comprendre les consignes de classe</t>
  </si>
  <si>
    <t>Estimer l’ordre de grandeur d’un résultat</t>
  </si>
  <si>
    <t>Lire avec aisance (à haute voix, silencieusement) un texte</t>
  </si>
  <si>
    <t>Comprendre des mots familiers et des expressions très courantes</t>
  </si>
  <si>
    <t>Résoudre des problèmes relevant des quatre opérations</t>
  </si>
  <si>
    <t>Lire seul des textes du patrimoine et des oeuvres intégrales de la littérature de jeunesse, adaptés à son âge</t>
  </si>
  <si>
    <t>Suivre des instructions courtes et simples</t>
  </si>
  <si>
    <t>Utiliser une calculatrice</t>
  </si>
  <si>
    <t>Lire seul et comprendre un énoncé, une consigne</t>
  </si>
  <si>
    <t>Dégager le thème d’un texte</t>
  </si>
  <si>
    <t>Reproduire un modèle oral</t>
  </si>
  <si>
    <t>Reconnaître, décrire et nommer les figures et solides usuels</t>
  </si>
  <si>
    <t>Repérer dans un texte des informations explicites</t>
  </si>
  <si>
    <t>Utiliser des expressions et des phrases proches des modèles rencontrés lors des apprentissages</t>
  </si>
  <si>
    <t>Utiliser la règle, l’équerre et le compas pour vérifier la nature de figures planes usuelles et les construire avec soin et précision</t>
  </si>
  <si>
    <t>Inférer des informations nouvelles (implicites)</t>
  </si>
  <si>
    <t>Lire à haute voix et de manière expressive un texte bref après répétition</t>
  </si>
  <si>
    <t>Percevoir et reconnaître parallèles et perpendiculaires</t>
  </si>
  <si>
    <t>Repérer les effets de choix formels (emploi de certains mots, utilisation d’un niveau de langue)</t>
  </si>
  <si>
    <t>Résoudre des problèmes de reproduction, de construction</t>
  </si>
  <si>
    <t>Utiliser ses connaissances pour réfléchir sur un texte, mieux le comprendre</t>
  </si>
  <si>
    <t>Comprendre des textes courts et simples en s’appuyant sur des éléments connus (indications, informations)</t>
  </si>
  <si>
    <t>Effectuer, seul, des recherches dans des ouvrages documentaires (livres, produits multimédia)</t>
  </si>
  <si>
    <t>Se faire une idée du contenu d’un texte informatif simple, accompagné éventuellement d’un document visuel</t>
  </si>
  <si>
    <t>Utiliser des instruments de mesure</t>
  </si>
  <si>
    <t>Se repérer dans une bibliothèque, une médiathèque</t>
  </si>
  <si>
    <t>Connaître et utiliser les formules du périmètre et de l’aire d’un carré, d’un rectangle et d’un triangle</t>
  </si>
  <si>
    <t>Copier des mots isolés et des textes courts</t>
  </si>
  <si>
    <t>Utiliser les unités de mesures usuelles</t>
  </si>
  <si>
    <t>Copier sans erreur un texte d’au moins quinze lignes en lui donnant une présentation adaptée</t>
  </si>
  <si>
    <t>Écrire un message électronique simple ou une courte carte postale en référence à des modèles</t>
  </si>
  <si>
    <t>Résoudre des problèmes dont la résolution implique des conversions</t>
  </si>
  <si>
    <t>Utiliser ses connaissances pour réfléchir sur un texte, mieux l’écrire</t>
  </si>
  <si>
    <t>Renseigner un questionnaire</t>
  </si>
  <si>
    <t>Répondre à une question par une phrase complète à l’écrit</t>
  </si>
  <si>
    <t>Produire de manière autonome quelques phrases</t>
  </si>
  <si>
    <t>Lire, interpréter et construire quelques représentations simples : tableaux, graphiques</t>
  </si>
  <si>
    <t>Rédiger un texte d’une quinzaine de lignes (récit, description, dialogue, texte poétique, compte rendu) en utilisant ses connaissances en vocabulaire et en grammaire</t>
  </si>
  <si>
    <t>Écrire sous la dictée des expressions connues</t>
  </si>
  <si>
    <t>Savoir organiser des informations numériques ou géométriques, justifier et apprécier la vraisemblance d’un résultat</t>
  </si>
  <si>
    <t>Résoudre un problème mettant en jeu une situation de proportionnalité</t>
  </si>
  <si>
    <t>Comprendre des mots nouveaux et les utiliser à bon escient</t>
  </si>
  <si>
    <t>La culture scientifique et technologique</t>
  </si>
  <si>
    <t>Maîtriser quelques relations de sens entre les mots</t>
  </si>
  <si>
    <t>Maîtriser quelques relations concernant la forme et le sens des mots</t>
  </si>
  <si>
    <t>Pratiquer une démarche d’investigation : savoir observer, questionner</t>
  </si>
  <si>
    <t>Savoir utiliser un dictionnaire papier ou numérique</t>
  </si>
  <si>
    <t>Manipuler et expérimenter, formuler une hypothèse et la tester, argumenter, mettre à l’essai plusieurs pistes de solutions</t>
  </si>
  <si>
    <t>Exprimer et exploiter les résultats d’une mesure et d’une recherche en utilisant un vocabulaire scientifique à l’écrit ou à l’oral</t>
  </si>
  <si>
    <t>Distinguer les mots selon leur nature</t>
  </si>
  <si>
    <t>Identifier les fonctions des mots dans la phrase</t>
  </si>
  <si>
    <t>Le ciel et la Terre</t>
  </si>
  <si>
    <t>Conjuguer les verbes, utiliser les temps à bon escient</t>
  </si>
  <si>
    <t>La matière</t>
  </si>
  <si>
    <t>L’énergie</t>
  </si>
  <si>
    <t>Maîtriser l’orthographe grammaticale</t>
  </si>
  <si>
    <t>L’unité et la diversité du vivant</t>
  </si>
  <si>
    <t>Maîtriser l’orthographe lexicale</t>
  </si>
  <si>
    <t>Le fonctionnement du vivant</t>
  </si>
  <si>
    <t>Le fonctionnement du corps humain et la santé</t>
  </si>
  <si>
    <t>Les êtres vivants dans leur environnement</t>
  </si>
  <si>
    <t>Les objets techniques</t>
  </si>
  <si>
    <t>Mobiliser ses connaissances pour comprendre quelques questions liées à l’environnement et au développement durable et agir en conséquence</t>
  </si>
  <si>
    <t>LF</t>
  </si>
  <si>
    <t>LF1</t>
  </si>
  <si>
    <t>LF2</t>
  </si>
  <si>
    <t>LF3</t>
  </si>
  <si>
    <t>LF4</t>
  </si>
  <si>
    <t>LF5</t>
  </si>
  <si>
    <t>LF6</t>
  </si>
  <si>
    <t>LVE</t>
  </si>
  <si>
    <t>LVE1</t>
  </si>
  <si>
    <t>LVE2</t>
  </si>
  <si>
    <t>LVE3</t>
  </si>
  <si>
    <t>LVE4</t>
  </si>
  <si>
    <t>LVE5</t>
  </si>
  <si>
    <t>M</t>
  </si>
  <si>
    <t>M1</t>
  </si>
  <si>
    <t>M2</t>
  </si>
  <si>
    <t>M3</t>
  </si>
  <si>
    <t>M4</t>
  </si>
  <si>
    <t>ST</t>
  </si>
  <si>
    <t>ST1</t>
  </si>
  <si>
    <t>ST2</t>
  </si>
  <si>
    <t>ST3</t>
  </si>
  <si>
    <t>TUIC</t>
  </si>
  <si>
    <t>Tuic1</t>
  </si>
  <si>
    <t>Tuic2</t>
  </si>
  <si>
    <t>Tuic3</t>
  </si>
  <si>
    <t>Tuic4</t>
  </si>
  <si>
    <t>Tuic5</t>
  </si>
  <si>
    <t>CH</t>
  </si>
  <si>
    <t>CH1</t>
  </si>
  <si>
    <t>CH2</t>
  </si>
  <si>
    <t>CH3</t>
  </si>
  <si>
    <t>CH4</t>
  </si>
  <si>
    <t>SC</t>
  </si>
  <si>
    <t>AI</t>
  </si>
  <si>
    <t>AI1</t>
  </si>
  <si>
    <t>AI2</t>
  </si>
  <si>
    <t>AI3</t>
  </si>
  <si>
    <t>Dire</t>
  </si>
  <si>
    <t>Lire</t>
  </si>
  <si>
    <t>Ecrire</t>
  </si>
  <si>
    <t>Vocabulaire</t>
  </si>
  <si>
    <t>Grammaire</t>
  </si>
  <si>
    <t>Orthographe</t>
  </si>
  <si>
    <t>Géométrie</t>
  </si>
  <si>
    <t>Elève</t>
  </si>
  <si>
    <t>Classe</t>
  </si>
  <si>
    <t>CM2</t>
  </si>
  <si>
    <t>Non</t>
  </si>
  <si>
    <t>Oui</t>
  </si>
  <si>
    <t>Nom et cachet de l’établissement</t>
  </si>
  <si>
    <t>Vu et pris connaissance,</t>
  </si>
  <si>
    <t>Les parents ou le représentant légal,</t>
  </si>
  <si>
    <t>Signature(s)</t>
  </si>
  <si>
    <t>Nom et signature de l’enseignant</t>
  </si>
  <si>
    <t>Attestation de maîtrise des connaissances
et compétences du socle commun au palier 2</t>
  </si>
  <si>
    <t>Nom, prénom :</t>
  </si>
  <si>
    <t>Date de naissance :</t>
  </si>
  <si>
    <t>Compétence validée  le</t>
  </si>
  <si>
    <t>Palier 2</t>
  </si>
  <si>
    <t>Pratique d'une langue vivante étrangère</t>
  </si>
  <si>
    <t>Principaux éléments de mathématiques</t>
  </si>
  <si>
    <t>Culture scientifique et technologique</t>
  </si>
  <si>
    <t>Maîtrise des techniques usuelles de l'information et de la communication</t>
  </si>
  <si>
    <t xml:space="preserve"> Palier 2 - Page 1</t>
  </si>
  <si>
    <t>© MEN/DGESCO</t>
  </si>
  <si>
    <t>le ……………………………………………….……</t>
  </si>
  <si>
    <t>x</t>
  </si>
  <si>
    <t>Date de 
naissance</t>
  </si>
  <si>
    <t>DIRE</t>
  </si>
  <si>
    <t>LIRE</t>
  </si>
  <si>
    <t>ÉCRIRE</t>
  </si>
  <si>
    <t>ÉTUDE DE LA LANGUE : VOCABULAIRE</t>
  </si>
  <si>
    <t>ÉTUDE DE LA LANGUE : GRAMMAIRE</t>
  </si>
  <si>
    <t>ÉTUDE DE LA LANGUE : ORTHOGRAPHE</t>
  </si>
  <si>
    <t>C1</t>
  </si>
  <si>
    <t>C2</t>
  </si>
  <si>
    <t>PARLER EN CONTINU</t>
  </si>
  <si>
    <t>COMPRENDRE À L’ORAL</t>
  </si>
  <si>
    <t>C3</t>
  </si>
  <si>
    <t>NOMBRES ET CALCUL</t>
  </si>
  <si>
    <t>GÉOMÉTRIE</t>
  </si>
  <si>
    <t>GRANDEURS ET MESURES</t>
  </si>
  <si>
    <t>ORGANISATION ET GESTION DE DONNÉES</t>
  </si>
  <si>
    <t>C4</t>
  </si>
  <si>
    <t>Les principaux éléments de mathématiques</t>
  </si>
  <si>
    <t>PRATIQUER UNE DÉMARCHE SCIENTIFIQUE OU TECHNOLOGIQUE</t>
  </si>
  <si>
    <t>ENVIRONNEMENT ET DÉVELOPPEMENT DURABLE</t>
  </si>
  <si>
    <t>Connaître et maîtriser les fonctions de base d’un ordinateur et de ses périphériques</t>
  </si>
  <si>
    <t>Produire un document numérique : texte, image, son</t>
  </si>
  <si>
    <t>Utiliser l’outil informatique pour présenter un travail</t>
  </si>
  <si>
    <t>Lire un document numérique</t>
  </si>
  <si>
    <t>Chercher des informations par voie électronique</t>
  </si>
  <si>
    <t>Découvrir les richesses et les limites des ressources de l’internet</t>
  </si>
  <si>
    <t>Échanger avec les technologies de l’information et de la communication</t>
  </si>
  <si>
    <t>COMMUNIQUER, ÉCHANGER</t>
  </si>
  <si>
    <t>S’APPROPRIER UN ENVIRONNEMENT INFORMATIQUE DE TRAVAIL</t>
  </si>
  <si>
    <t>ADOPTER UNE ATTITUDE RESPONSABLE</t>
  </si>
  <si>
    <t>CRÉER, PRODUIRE, TRAITER, EXPLOITER DES DONNÉES</t>
  </si>
  <si>
    <t>S’INFORMER, SE DOCUMENTER</t>
  </si>
  <si>
    <t>C5</t>
  </si>
  <si>
    <t>Identifier les périodes de l’histoire au programme</t>
  </si>
  <si>
    <t>Connaître et mémoriser les principaux repères chronologiques (évènements et personnages)</t>
  </si>
  <si>
    <t>Lire des oeuvres majeures du patrimoine et de la littérature pour la jeunesse</t>
  </si>
  <si>
    <t>Établir des liens entre les textes lus</t>
  </si>
  <si>
    <t>Lire et utiliser textes, cartes, croquis, graphiques</t>
  </si>
  <si>
    <t>Reconnaître et décrire des oeuvres préalablement étudiées</t>
  </si>
  <si>
    <t>Pratiquer le dessin et diverses formes d’expressions visuelles et plastiques</t>
  </si>
  <si>
    <t>Reconnaître les symboles de la République et de l’Union européenne</t>
  </si>
  <si>
    <t>Comprendre les notions de droits et de devoirs, les accepter et les mettre en application</t>
  </si>
  <si>
    <t>Respecter les règles de la vie collective</t>
  </si>
  <si>
    <t>Respecter des consignes simples, en autonomie</t>
  </si>
  <si>
    <t>Être persévérant dans toutes les activités</t>
  </si>
  <si>
    <t>Commencer à savoir s’autoévaluer dans des situations simples</t>
  </si>
  <si>
    <t>Soutenir une écoute prolongée (lecture, musique, spectacle, etc.)</t>
  </si>
  <si>
    <t>S’impliquer dans un projet individuel ou collectif</t>
  </si>
  <si>
    <t>Réaliser une performance mesurée dans les activités athlétiques et en natation</t>
  </si>
  <si>
    <t>Se déplacer en s’adaptant à l’environnement</t>
  </si>
  <si>
    <t>AVOIR UNE BONNE MAÎTRISE DE SON CORPS ET UNE PRATIQUE PHYSIQUE (SPORTIVE OU ARTISTIQUE)</t>
  </si>
  <si>
    <t>Se respecter en respectant les principales règles d’hygiène de vie ; accomplir les gestes quotidiens sans risquer de se faire mal</t>
  </si>
  <si>
    <t>AVOIR UN COMPORTEMENT RESPONSABLE</t>
  </si>
  <si>
    <t>CONNAITRE LES PRINCIPES ET FONDEMENTS DE LA VIE CIVIQUE ET SOCIALE</t>
  </si>
  <si>
    <t>Avoir conscience de la dignité de la personne humaine et en tirer les conséquences au quotidien</t>
  </si>
  <si>
    <t>Respecter tous les autres, et notamment appliquer les principes de l’égalité des filles et des garçons</t>
  </si>
  <si>
    <t>Comprendre une ou deux questions liées au développement durable et agir en conséquence (l’eau dans la commune, la réduction et le recyclage des déchets)</t>
  </si>
  <si>
    <t>Distinguer les grandes catégories de la création artistique (littérature, musique, danse, théâtre, cinéma, dessin, peinture, sculpture, architecture)</t>
  </si>
  <si>
    <t>Inventer et réaliser des textes, des oeuvres plastiques, des chorégraphies ou des enchaînements, à visée artistique ou expressive</t>
  </si>
  <si>
    <t>Interpréter de mémoire une chanson, participer à un jeu rythmique ; repérer des éléments musicaux caractéristiques simples</t>
  </si>
  <si>
    <t>Prendre conscience des enjeux citoyens de l’usage de l’informatique et de l’internet et adopter une attitude critique face aux résultats obtenus</t>
  </si>
  <si>
    <t>Compétence 6 - Les compétences sociales et civiques - Palier 2</t>
  </si>
  <si>
    <t>Compétence 7 - L’autonomie et l’initiative - Palier 2</t>
  </si>
  <si>
    <t>Compétence 5 - La culture humaniste - Palier 2</t>
  </si>
  <si>
    <t>Compétence 4 - La maîtrise des techniques usuelles de l’information et de la communication - Palier 2</t>
  </si>
  <si>
    <t>Compétence 2 - La pratique d'une langue vivante étrangère – Palier 2</t>
  </si>
  <si>
    <t>Le niveau requis au palier 2 pour la pratique d’une langue étrangère est celui du niveau A1 
du cadre européen commun de référence pour les langues</t>
  </si>
  <si>
    <r>
      <t>R</t>
    </r>
    <r>
      <rPr>
        <b/>
        <sz val="11"/>
        <color indexed="8"/>
        <rFont val="Calibri"/>
        <family val="2"/>
      </rPr>
      <t>É</t>
    </r>
    <r>
      <rPr>
        <b/>
        <sz val="11"/>
        <color indexed="8"/>
        <rFont val="Calibri"/>
        <family val="2"/>
      </rPr>
      <t>AGIR ET DIALOGUER</t>
    </r>
  </si>
  <si>
    <t>Orthographier correctement un texte simple de dix lignes lors de sa rédaction ou de sa dictée</t>
  </si>
  <si>
    <t>Le niveau requis au palier 2 pour la maîtrise des techniques usuelles de l’information et 
de la communication est celui du brevet informatique et internet niveau école.</t>
  </si>
  <si>
    <t>AVOIR DES REPÈRES RELEVANT DU TEMPS ET DE L’ESPACE</t>
  </si>
  <si>
    <t>AVOIR DES REPÈRES LITTÉRAIRES</t>
  </si>
  <si>
    <t>LIRE ET PRATIQUER DIFFÉRENTS LANGAGES</t>
  </si>
  <si>
    <t>PRATIQUER LES ARTS ET AVOIR DES REPÈRES EN HISTOIRE DES ARTS</t>
  </si>
  <si>
    <t>FAIRE PREUVE D’INITIATIVE</t>
  </si>
  <si>
    <t>S’APPUYER SUR DES MÉTHODES DE TRAVAIL POUR ÊTRE AUTONOME</t>
  </si>
  <si>
    <t>Compétence 1 - La maîtrise de la langue française - Palier 2</t>
  </si>
  <si>
    <t>LPC-2</t>
  </si>
  <si>
    <t>Compétence 3 - Les principaux éléments de mathématiques - palier 2</t>
  </si>
  <si>
    <t>Compétence 3 - Culture scientifique et technologique - Palier 2</t>
  </si>
  <si>
    <t>PPRE au cycle II</t>
  </si>
  <si>
    <t>Suivi RASED</t>
  </si>
  <si>
    <t>Suivi extérieur</t>
  </si>
  <si>
    <t xml:space="preserve">Nature </t>
  </si>
  <si>
    <t>Maintien</t>
  </si>
  <si>
    <t xml:space="preserve">Niveau de classe </t>
  </si>
  <si>
    <t>Passage anticipé</t>
  </si>
  <si>
    <t>Aide personnalisée au cycle III</t>
  </si>
  <si>
    <t>Stage de remise à niveau</t>
  </si>
  <si>
    <t>PPRE au cycle III</t>
  </si>
  <si>
    <t>Discipline</t>
  </si>
  <si>
    <t>PPS en cours</t>
  </si>
  <si>
    <t>PAI</t>
  </si>
  <si>
    <t>Une proposition d’orientation vers un enseignement adapté ou spécialisé</t>
  </si>
  <si>
    <t xml:space="preserve">Refus de la famille </t>
  </si>
  <si>
    <t>OUI</t>
  </si>
  <si>
    <t>NON</t>
  </si>
  <si>
    <t>Français</t>
  </si>
  <si>
    <t>CE1</t>
  </si>
  <si>
    <t>CE2</t>
  </si>
  <si>
    <t>CM1</t>
  </si>
  <si>
    <t>sexe</t>
  </si>
  <si>
    <t>Fr.&amp;Maths</t>
  </si>
  <si>
    <t>Maths</t>
  </si>
  <si>
    <t>B2i</t>
  </si>
  <si>
    <t>APER</t>
  </si>
  <si>
    <t>RNE école</t>
  </si>
  <si>
    <t>Collège de secteur</t>
  </si>
  <si>
    <t>B2i école</t>
  </si>
  <si>
    <t>RNE de l'école</t>
  </si>
  <si>
    <t>Grandeurs et mesures</t>
  </si>
  <si>
    <t>Org. Gest. de données</t>
  </si>
  <si>
    <t>Nombres et calcul</t>
  </si>
  <si>
    <t>Global Français</t>
  </si>
  <si>
    <t>Global maths</t>
  </si>
  <si>
    <t>Identification</t>
  </si>
  <si>
    <t>Bilan du palier 2</t>
  </si>
  <si>
    <t>MAÎTRISER DES CONNAISSANCES DANS DIVERS DOMAINES SCIENTIFIQUES ET LES MOBILISER…</t>
  </si>
  <si>
    <t>Validation palier 2</t>
  </si>
  <si>
    <t>Note aux enseignants</t>
  </si>
  <si>
    <t>Date validation  palier 2 :</t>
  </si>
  <si>
    <t>C6</t>
  </si>
  <si>
    <t>C7</t>
  </si>
  <si>
    <t>min</t>
  </si>
  <si>
    <t>C3B</t>
  </si>
  <si>
    <t>DATE</t>
  </si>
  <si>
    <t>NomPrénom</t>
  </si>
  <si>
    <t>PPRE passerelle pour passage en 6ème - Joindre le PPRE au dossier</t>
  </si>
  <si>
    <t>Classe 2</t>
  </si>
  <si>
    <t>Classe 3</t>
  </si>
  <si>
    <t>Classe 4</t>
  </si>
  <si>
    <t>Classe 5</t>
  </si>
  <si>
    <t>Classe 6</t>
  </si>
  <si>
    <t>Classe 7</t>
  </si>
  <si>
    <t>PPRE Passerelle</t>
  </si>
  <si>
    <t>C1-C2-C3</t>
  </si>
  <si>
    <t>Période</t>
  </si>
  <si>
    <t>Connaissance, capacité ou attitude ciblée</t>
  </si>
  <si>
    <t>PPRE</t>
  </si>
  <si>
    <t>Aide en classe avec le professeur</t>
  </si>
  <si>
    <t>Aide personnalisée</t>
  </si>
  <si>
    <t>Aide spécialisée</t>
  </si>
  <si>
    <t>(E/G…)</t>
  </si>
  <si>
    <t>Accompagnement éducatif</t>
  </si>
  <si>
    <t>Acquisition de la compétence au terme de la période ou pistes retenues /aides</t>
  </si>
  <si>
    <t>Accompagnement éducatif : domaine/ discipline et compétences travaillées :</t>
  </si>
  <si>
    <t>Capacités :</t>
  </si>
  <si>
    <t>Connaissances :</t>
  </si>
  <si>
    <t>Attitudes :</t>
  </si>
  <si>
    <r>
      <t>Objectifs spécifiques qu’il conviendrait de travailler dès la 6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 dans le cadre d’un PPRE </t>
    </r>
  </si>
  <si>
    <t>Du</t>
  </si>
  <si>
    <t>Au</t>
  </si>
  <si>
    <r>
      <t xml:space="preserve">Autre dispositif d’aide </t>
    </r>
    <r>
      <rPr>
        <sz val="9"/>
        <color indexed="8"/>
        <rFont val="Calibri"/>
        <family val="2"/>
      </rPr>
      <t>(préciser)</t>
    </r>
  </si>
  <si>
    <r>
      <t xml:space="preserve">Stage de remise à niveau 
</t>
    </r>
    <r>
      <rPr>
        <sz val="9"/>
        <color indexed="8"/>
        <rFont val="Calibri"/>
        <family val="2"/>
      </rPr>
      <t>(période)</t>
    </r>
  </si>
  <si>
    <t>B1 Lauriane</t>
  </si>
  <si>
    <t>B6 Emilie</t>
  </si>
  <si>
    <r>
      <t>6</t>
    </r>
    <r>
      <rPr>
        <b/>
        <vertAlign val="superscript"/>
        <sz val="10"/>
        <color indexed="8"/>
        <rFont val="Calibri"/>
        <family val="2"/>
      </rPr>
      <t>ème</t>
    </r>
    <r>
      <rPr>
        <b/>
        <sz val="10"/>
        <color indexed="8"/>
        <rFont val="Calibri"/>
        <family val="2"/>
      </rPr>
      <t xml:space="preserve"> </t>
    </r>
  </si>
  <si>
    <t>(Oui/non)</t>
  </si>
  <si>
    <t>Soutien</t>
  </si>
  <si>
    <t>Accompagnement personnalisé</t>
  </si>
  <si>
    <t>Autres</t>
  </si>
  <si>
    <r>
      <t xml:space="preserve">Autre dispositif d’aide </t>
    </r>
    <r>
      <rPr>
        <sz val="8"/>
        <color indexed="8"/>
        <rFont val="Calibri"/>
        <family val="2"/>
      </rPr>
      <t>(préciser)</t>
    </r>
  </si>
  <si>
    <t>Ecole fréquentée en CM2 :</t>
  </si>
  <si>
    <t>B12 Karim</t>
  </si>
  <si>
    <t>B11 Honorine</t>
  </si>
  <si>
    <t>APS</t>
  </si>
  <si>
    <t>Attestation de première éducation à la route (APER) est :</t>
  </si>
  <si>
    <t>Attestation "apprendre à porter secours" (APS) est :</t>
  </si>
  <si>
    <t>CONNAISSANCES, CAPACITES, ATTITUDES 
appréciées par l’équipe pédagogique</t>
  </si>
  <si>
    <t xml:space="preserve">B2i : </t>
  </si>
  <si>
    <t>Cette fiche de liaison est à remettre au collège le jour de la commission de liaison CM2-6ème</t>
  </si>
  <si>
    <t>Support papier à transmettre au collège (commission de liaison CM2-6ème)</t>
  </si>
  <si>
    <t>Compétence 1 - items non validés en conseil de cycle</t>
  </si>
  <si>
    <t>Compétence 2 - items non validés en conseil de cycle</t>
  </si>
  <si>
    <t>Compétence 3 - items non validés en conseil de cycle</t>
  </si>
  <si>
    <t>Orthophoniste</t>
  </si>
  <si>
    <t>CMP</t>
  </si>
  <si>
    <t>CMPP</t>
  </si>
  <si>
    <t>SESSAD</t>
  </si>
  <si>
    <t>PSYCHOLOGUE</t>
  </si>
  <si>
    <t>Autre collège</t>
  </si>
  <si>
    <t>Leviers sur lesquels s'appuyer…</t>
  </si>
  <si>
    <t>Global sciences</t>
  </si>
  <si>
    <t>Maîtriser et mobiliser</t>
  </si>
  <si>
    <t>EDD</t>
  </si>
  <si>
    <t xml:space="preserve">APS (Apprendre à Porter Secours) : </t>
  </si>
  <si>
    <t xml:space="preserve">APER (Attestation de Première Education à la Route) : </t>
  </si>
  <si>
    <t>Comp. Sociales et civ.</t>
  </si>
  <si>
    <t>A</t>
  </si>
  <si>
    <t>B</t>
  </si>
  <si>
    <t>C</t>
  </si>
  <si>
    <t>D</t>
  </si>
  <si>
    <t>Attestations
APER, APS</t>
  </si>
  <si>
    <t>E</t>
  </si>
  <si>
    <t>G</t>
  </si>
  <si>
    <t>H</t>
  </si>
  <si>
    <t>bourges@ac-rouen.fr</t>
  </si>
  <si>
    <t>0271309b@ac-rouen.fr</t>
  </si>
  <si>
    <t>Connaître les principaux caractères géographiques physiques et humains de la région où vit l’élève, de la France et de l’Union européenne, les repérer sur des cartes à différentes échelles</t>
  </si>
  <si>
    <t>Socle - Palier 2
Compétences</t>
  </si>
  <si>
    <t>CHAM</t>
  </si>
  <si>
    <t>CHAD</t>
  </si>
  <si>
    <t>BILANGUE</t>
  </si>
  <si>
    <t>Saisir le nom des classes</t>
  </si>
  <si>
    <t>Classe 1</t>
  </si>
  <si>
    <t>Nom Elève</t>
  </si>
  <si>
    <t>Nom d'usage Elève</t>
  </si>
  <si>
    <t>Prénom Elève</t>
  </si>
  <si>
    <t>Date naissance</t>
  </si>
  <si>
    <t>Adresse1</t>
  </si>
  <si>
    <t>Cp1</t>
  </si>
  <si>
    <t>Commune1</t>
  </si>
  <si>
    <t>Pays1</t>
  </si>
  <si>
    <t>Adresse2</t>
  </si>
  <si>
    <t>Cp2</t>
  </si>
  <si>
    <t>Commune2</t>
  </si>
  <si>
    <t>Pays2</t>
  </si>
  <si>
    <t xml:space="preserve"> Cycle</t>
  </si>
  <si>
    <t>Niveau</t>
  </si>
  <si>
    <t>Attestation fournie</t>
  </si>
  <si>
    <t>Autorisations associations</t>
  </si>
  <si>
    <t>Autorisations photos</t>
  </si>
  <si>
    <t>Décision de passage</t>
  </si>
  <si>
    <t>Collège 1</t>
  </si>
  <si>
    <t>Collège 2</t>
  </si>
  <si>
    <t>Collège 3</t>
  </si>
  <si>
    <t>Collège 4</t>
  </si>
  <si>
    <t>Collège 5</t>
  </si>
  <si>
    <t>Collège 6</t>
  </si>
  <si>
    <t>Commune</t>
  </si>
  <si>
    <t>Sélectionner l'affectation dans le collège</t>
  </si>
  <si>
    <t>Id. élève</t>
  </si>
  <si>
    <t>RNE ECOLE</t>
  </si>
  <si>
    <t>TYPE</t>
  </si>
  <si>
    <t>COMMUNE</t>
  </si>
  <si>
    <t>EVREUX</t>
  </si>
  <si>
    <t>0270019Z</t>
  </si>
  <si>
    <t>CLG</t>
  </si>
  <si>
    <t>0270022C</t>
  </si>
  <si>
    <t>Navarre</t>
  </si>
  <si>
    <t>0270036T</t>
  </si>
  <si>
    <t>PONT AUDEMER</t>
  </si>
  <si>
    <t>0270041Y</t>
  </si>
  <si>
    <t>SAINT ANDRE DE L'EURE</t>
  </si>
  <si>
    <t>0270893Z</t>
  </si>
  <si>
    <t>0271104D</t>
  </si>
  <si>
    <t>0271111L</t>
  </si>
  <si>
    <t>BERNAY</t>
  </si>
  <si>
    <t>0271174E</t>
  </si>
  <si>
    <t>0271287C</t>
  </si>
  <si>
    <t>VAL DE REUIL</t>
  </si>
  <si>
    <t>0271290F</t>
  </si>
  <si>
    <t>Cervantès</t>
  </si>
  <si>
    <t>VERNON</t>
  </si>
  <si>
    <t>0271317K</t>
  </si>
  <si>
    <t>BOURGTHEROULDE</t>
  </si>
  <si>
    <t>0271318L</t>
  </si>
  <si>
    <t>MANNEVILLE SUR RISLE</t>
  </si>
  <si>
    <t>0271320N</t>
  </si>
  <si>
    <t>LES ANDELYS</t>
  </si>
  <si>
    <t>0271321P</t>
  </si>
  <si>
    <t>GISORS</t>
  </si>
  <si>
    <t>0271337G</t>
  </si>
  <si>
    <t>LOUVIERS</t>
  </si>
  <si>
    <t>0271404E</t>
  </si>
  <si>
    <t>0271405F</t>
  </si>
  <si>
    <t>LE NEUBOURG</t>
  </si>
  <si>
    <t>0271406G</t>
  </si>
  <si>
    <t>FLEURY SUR ANDELLE</t>
  </si>
  <si>
    <t>0271505P</t>
  </si>
  <si>
    <t>AUBEVOYE</t>
  </si>
  <si>
    <t>0271549M</t>
  </si>
  <si>
    <t>BRIONNE</t>
  </si>
  <si>
    <t>0271640L</t>
  </si>
  <si>
    <t>VERNEUIL SUR AVRE</t>
  </si>
  <si>
    <t>0271641M</t>
  </si>
  <si>
    <t>Collège</t>
  </si>
  <si>
    <t>S. Signoret</t>
  </si>
  <si>
    <t>Le Hameau</t>
  </si>
  <si>
    <t>J. De La Fontaine</t>
  </si>
  <si>
    <t>P. Brossolette</t>
  </si>
  <si>
    <t>J. Jaurès</t>
  </si>
  <si>
    <t>G. Politzer</t>
  </si>
  <si>
    <t>H. Dunant</t>
  </si>
  <si>
    <t>J. Rostand</t>
  </si>
  <si>
    <t>0271237Y</t>
  </si>
  <si>
    <t>P. Neruda</t>
  </si>
  <si>
    <t>0270020A</t>
  </si>
  <si>
    <t>P. Bert</t>
  </si>
  <si>
    <t>G. de Maupassant</t>
  </si>
  <si>
    <t>V. Hugo</t>
  </si>
  <si>
    <t>GRAVIGNY</t>
  </si>
  <si>
    <t>0271172C</t>
  </si>
  <si>
    <t>M. Pagnol</t>
  </si>
  <si>
    <t>P. Corneille</t>
  </si>
  <si>
    <t>R. Parks</t>
  </si>
  <si>
    <t>Le Hamelet</t>
  </si>
  <si>
    <t>L. Michel</t>
  </si>
  <si>
    <t>P. M. Curie</t>
  </si>
  <si>
    <t>Sept Epis</t>
  </si>
  <si>
    <t>A. Allais</t>
  </si>
  <si>
    <t>M. de Wlaminck</t>
  </si>
  <si>
    <t>Concaténation</t>
  </si>
  <si>
    <t>PRIVE</t>
  </si>
  <si>
    <t>RÉAGIR ET DIALOGUER</t>
  </si>
  <si>
    <t>Compétence 2 à valider en conseil de cycle</t>
  </si>
  <si>
    <t>Authentification des élèves &gt;&gt;&gt;</t>
  </si>
  <si>
    <t>Compétence 1 à valider en conseil de cycle &gt;&gt;&gt;</t>
  </si>
  <si>
    <t>Compétence 3 à valider en conseil de cycle &gt;&gt;&gt;</t>
  </si>
  <si>
    <t>Méthode de travail et autonomie</t>
  </si>
  <si>
    <t>Principes et fondements de la vie civique et sociale</t>
  </si>
  <si>
    <t>Comportement responsable</t>
  </si>
  <si>
    <t>Dém. Scient. - techno.</t>
  </si>
  <si>
    <t>Initiative</t>
  </si>
  <si>
    <t/>
  </si>
  <si>
    <t>Naissance</t>
  </si>
  <si>
    <t>RNE Collège</t>
  </si>
  <si>
    <t>Validation Palier 2</t>
  </si>
  <si>
    <t>Validation APER</t>
  </si>
  <si>
    <t>Validation APS</t>
  </si>
  <si>
    <t>PPRE au cycle 2</t>
  </si>
  <si>
    <t>SRAN</t>
  </si>
  <si>
    <t>APC - cycle 3</t>
  </si>
  <si>
    <t>PPRE au cycle 3</t>
  </si>
  <si>
    <t>PPRE passerelle pour passage 6ème</t>
  </si>
  <si>
    <t>Prop. Orient. vers enseignement adapté/spécialisé</t>
  </si>
  <si>
    <t>Leviers sur lesquels s'appuyer (aptitudes à, appétences, goût à…)</t>
  </si>
  <si>
    <t>AUTRE</t>
  </si>
  <si>
    <t>RUGLES</t>
  </si>
  <si>
    <t>PACY SUR EURE</t>
  </si>
  <si>
    <t>NONANCOURT</t>
  </si>
  <si>
    <t>DAMVILLE</t>
  </si>
  <si>
    <t>CONCHES</t>
  </si>
  <si>
    <t>BRETEUIL SUR ITON</t>
  </si>
  <si>
    <t>BUEIL</t>
  </si>
  <si>
    <t>0271744Z</t>
  </si>
  <si>
    <t>0270008M</t>
  </si>
  <si>
    <t>0271094T</t>
  </si>
  <si>
    <t>0270014U</t>
  </si>
  <si>
    <t>0271095U</t>
  </si>
  <si>
    <t>0271173D</t>
  </si>
  <si>
    <t>0270033P</t>
  </si>
  <si>
    <t>0271322R</t>
  </si>
  <si>
    <t>0270040X</t>
  </si>
  <si>
    <t>0270043A</t>
  </si>
  <si>
    <t>L. Aubrac</t>
  </si>
  <si>
    <t>E. Gallois</t>
  </si>
  <si>
    <t>G. de Conches</t>
  </si>
  <si>
    <t>A. Charpentier</t>
  </si>
  <si>
    <t>J.C. Dauphin</t>
  </si>
  <si>
    <t>G. Pompidou</t>
  </si>
  <si>
    <t>EZY SUR EURE</t>
  </si>
  <si>
    <t>Cl. Monet</t>
  </si>
  <si>
    <t>0271238Z</t>
  </si>
  <si>
    <t>Consulter le tutoriel ou contacter le conseiller TUIC</t>
  </si>
  <si>
    <t>Ces données apparaîtront automatiquement dans les onglets LISTE, Comp1, etc.</t>
  </si>
  <si>
    <t>&lt;&lt;&lt;</t>
  </si>
  <si>
    <t>&lt;&lt;&lt;  Sélectionner les collèges d'affectation</t>
  </si>
  <si>
    <t>En cas de difficultés</t>
  </si>
  <si>
    <r>
      <rPr>
        <sz val="24"/>
        <color theme="1"/>
        <rFont val="Calibri"/>
        <family val="2"/>
        <scheme val="minor"/>
      </rPr>
      <t xml:space="preserve">Extraire les données depuis l'application Base élèves et coller dans A1 (en-têtes comprises) 
</t>
    </r>
    <r>
      <rPr>
        <sz val="18"/>
        <color rgb="FFC00000"/>
        <rFont val="Calibri"/>
        <family val="2"/>
        <scheme val="minor"/>
      </rPr>
      <t>ou saisir les données (lignes jaunes)</t>
    </r>
    <r>
      <rPr>
        <sz val="24"/>
        <color theme="1"/>
        <rFont val="Calibri"/>
        <family val="2"/>
        <scheme val="minor"/>
      </rPr>
      <t xml:space="preserve">
</t>
    </r>
    <r>
      <rPr>
        <sz val="18"/>
        <color theme="3" tint="0.39997558519241921"/>
        <rFont val="Calibri"/>
        <family val="2"/>
        <scheme val="minor"/>
      </rPr>
      <t>Nom, prénom, date de naissance et Sexe</t>
    </r>
  </si>
  <si>
    <t>EVREUX - G. Politzer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</si>
</sst>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"/>
  </numFmts>
  <fonts count="120" x14ac:knownFonts="1">
    <font>
      <sz val="10"/>
      <color theme="1"/>
      <name val="Calibri"/>
      <family val="2"/>
      <scheme val="minor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55"/>
      <name val="Arial"/>
      <family val="2"/>
    </font>
    <font>
      <sz val="9"/>
      <name val="Arial"/>
      <family val="2"/>
    </font>
    <font>
      <b/>
      <sz val="16"/>
      <name val="Calibri"/>
      <family val="2"/>
    </font>
    <font>
      <sz val="1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7"/>
      <name val="Calibri"/>
      <family val="2"/>
    </font>
    <font>
      <b/>
      <sz val="14"/>
      <name val="Calibri"/>
      <family val="2"/>
    </font>
    <font>
      <sz val="7"/>
      <name val="Calibri"/>
      <family val="2"/>
    </font>
    <font>
      <sz val="8"/>
      <name val="Arial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2"/>
      <color indexed="55"/>
      <name val="Calibri"/>
      <family val="2"/>
    </font>
    <font>
      <b/>
      <sz val="10"/>
      <color indexed="55"/>
      <name val="Calibri"/>
      <family val="2"/>
    </font>
    <font>
      <b/>
      <sz val="9"/>
      <name val="Calibri"/>
      <family val="2"/>
    </font>
    <font>
      <b/>
      <sz val="10"/>
      <color indexed="16"/>
      <name val="Arial"/>
      <family val="2"/>
    </font>
    <font>
      <sz val="10"/>
      <color indexed="8"/>
      <name val="Arial"/>
      <family val="2"/>
    </font>
    <font>
      <b/>
      <sz val="26"/>
      <color indexed="16"/>
      <name val="Calibri"/>
      <family val="2"/>
    </font>
    <font>
      <sz val="12"/>
      <name val="Calibri"/>
      <family val="2"/>
    </font>
    <font>
      <b/>
      <sz val="24"/>
      <color indexed="16"/>
      <name val="Arial"/>
      <family val="2"/>
    </font>
    <font>
      <b/>
      <sz val="20"/>
      <color indexed="47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color indexed="56"/>
      <name val="Arial"/>
      <family val="2"/>
    </font>
    <font>
      <b/>
      <sz val="8"/>
      <name val="Arial"/>
      <family val="2"/>
    </font>
    <font>
      <b/>
      <sz val="9"/>
      <color indexed="44"/>
      <name val="Arial"/>
      <family val="2"/>
    </font>
    <font>
      <b/>
      <sz val="14"/>
      <color indexed="16"/>
      <name val="Arial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indexed="81"/>
      <name val="Tahoma"/>
      <family val="2"/>
    </font>
    <font>
      <b/>
      <i/>
      <sz val="12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9" tint="-0.249977111117893"/>
      <name val="Webdings"/>
      <family val="1"/>
      <charset val="2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7" tint="-0.249977111117893"/>
      <name val="Calibri"/>
      <family val="2"/>
      <scheme val="minor"/>
    </font>
    <font>
      <b/>
      <sz val="12"/>
      <color theme="2"/>
      <name val="Calibri"/>
      <family val="2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b/>
      <sz val="9"/>
      <color theme="5" tint="-0.249977111117893"/>
      <name val="Arial"/>
      <family val="2"/>
    </font>
    <font>
      <b/>
      <sz val="10"/>
      <color theme="2" tint="-0.89999084444715716"/>
      <name val="Arial"/>
      <family val="2"/>
    </font>
    <font>
      <b/>
      <sz val="14"/>
      <color theme="9" tint="-0.249977111117893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indexed="63"/>
      <name val="Calibri"/>
      <family val="2"/>
      <scheme val="minor"/>
    </font>
    <font>
      <b/>
      <sz val="20"/>
      <name val="Calibri"/>
      <family val="2"/>
      <scheme val="minor"/>
    </font>
    <font>
      <sz val="9"/>
      <color theme="0"/>
      <name val="Arial"/>
      <family val="2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48"/>
      <color theme="7" tint="-0.249977111117893"/>
      <name val="Calibri"/>
      <family val="2"/>
    </font>
    <font>
      <sz val="9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Calibri"/>
      <family val="2"/>
    </font>
    <font>
      <sz val="20"/>
      <color theme="1"/>
      <name val="Times New Roman"/>
      <family val="1"/>
    </font>
    <font>
      <sz val="8"/>
      <color theme="1"/>
      <name val="Calibri"/>
      <family val="2"/>
    </font>
    <font>
      <sz val="16"/>
      <color theme="1"/>
      <name val="Wingdings"/>
      <charset val="2"/>
    </font>
    <font>
      <b/>
      <sz val="9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4"/>
      <color rgb="FFC00000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7"/>
      <color rgb="FFFFFF00"/>
      <name val="Calibri"/>
      <family val="2"/>
    </font>
    <font>
      <b/>
      <sz val="12"/>
      <name val="Calibri"/>
      <family val="2"/>
      <scheme val="minor"/>
    </font>
    <font>
      <b/>
      <sz val="11"/>
      <color theme="1" tint="0.34998626667073579"/>
      <name val="Calibri"/>
      <family val="2"/>
    </font>
    <font>
      <b/>
      <sz val="10"/>
      <color rgb="FF002060"/>
      <name val="Arial"/>
      <family val="2"/>
    </font>
    <font>
      <u/>
      <sz val="10"/>
      <color theme="0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2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/>
      <sz val="12"/>
      <color rgb="FFC00000"/>
      <name val="Calibri"/>
      <family val="2"/>
      <scheme val="minor"/>
    </font>
    <font>
      <b/>
      <sz val="6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2"/>
      <color rgb="FF002060"/>
      <name val="Arial"/>
      <family val="2"/>
    </font>
    <font>
      <b/>
      <sz val="8"/>
      <color theme="2" tint="-0.89999084444715716"/>
      <name val="Arial"/>
      <family val="2"/>
    </font>
    <font>
      <b/>
      <sz val="20"/>
      <color rgb="FFC00000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 tint="0.499984740745262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 tint="0.249977111117893"/>
      <name val="Calibri"/>
      <family val="2"/>
    </font>
    <font>
      <b/>
      <sz val="12"/>
      <color rgb="FFC00000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3" tint="0.39997558519241921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47"/>
        <bgColor indexed="62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gray125">
        <fgColor indexed="21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21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0" tint="-0.499984740745262"/>
        <bgColor theme="0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FF"/>
        <bgColor indexed="6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2"/>
      </patternFill>
    </fill>
    <fill>
      <patternFill patternType="solid">
        <fgColor rgb="FFFF00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DAA99"/>
        <bgColor indexed="64"/>
      </patternFill>
    </fill>
    <fill>
      <patternFill patternType="solid">
        <fgColor theme="1" tint="0.499984740745262"/>
        <bgColor indexed="64"/>
      </patternFill>
    </fill>
  </fills>
  <borders count="85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9"/>
      </left>
      <right/>
      <top/>
      <bottom style="thin">
        <color indexed="2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29"/>
      </top>
      <bottom style="thin">
        <color indexed="29"/>
      </bottom>
      <diagonal/>
    </border>
    <border>
      <left/>
      <right/>
      <top/>
      <bottom style="thin">
        <color indexed="2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FF8080"/>
      </left>
      <right style="thin">
        <color rgb="FFFF8080"/>
      </right>
      <top style="thin">
        <color rgb="FFFF8080"/>
      </top>
      <bottom style="thin">
        <color rgb="FFFF8080"/>
      </bottom>
      <diagonal/>
    </border>
    <border>
      <left/>
      <right style="dashDotDot">
        <color theme="1"/>
      </right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rgb="FFFF8080"/>
      </left>
      <right/>
      <top style="thin">
        <color rgb="FFFF8080"/>
      </top>
      <bottom style="thin">
        <color rgb="FFFF8080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thin">
        <color rgb="FFFF8080"/>
      </top>
      <bottom style="thin">
        <color rgb="FFFF8080"/>
      </bottom>
      <diagonal/>
    </border>
    <border>
      <left/>
      <right style="thin">
        <color rgb="FFFF8080"/>
      </right>
      <top style="thin">
        <color rgb="FFFF8080"/>
      </top>
      <bottom style="thin">
        <color rgb="FFFF8080"/>
      </bottom>
      <diagonal/>
    </border>
    <border>
      <left/>
      <right/>
      <top style="thin">
        <color rgb="FFFF8080"/>
      </top>
      <bottom style="thin">
        <color indexed="29"/>
      </bottom>
      <diagonal/>
    </border>
    <border>
      <left style="thin">
        <color rgb="FFFF8080"/>
      </left>
      <right/>
      <top/>
      <bottom style="thin">
        <color rgb="FFFF8080"/>
      </bottom>
      <diagonal/>
    </border>
    <border>
      <left/>
      <right/>
      <top/>
      <bottom style="thin">
        <color rgb="FFFF8080"/>
      </bottom>
      <diagonal/>
    </border>
    <border>
      <left style="dashDotDot">
        <color theme="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rgb="FFFF8080"/>
      </left>
      <right style="thin">
        <color rgb="FFFF8080"/>
      </right>
      <top style="thin">
        <color rgb="FFFF8080"/>
      </top>
      <bottom/>
      <diagonal/>
    </border>
    <border>
      <left style="thin">
        <color rgb="FFFF8080"/>
      </left>
      <right style="thin">
        <color rgb="FFFF8080"/>
      </right>
      <top/>
      <bottom style="thin">
        <color rgb="FFFF8080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9" fillId="0" borderId="0" applyNumberFormat="0" applyFill="0" applyBorder="0" applyAlignment="0" applyProtection="0"/>
    <xf numFmtId="0" fontId="48" fillId="0" borderId="0"/>
    <xf numFmtId="9" fontId="47" fillId="0" borderId="0" applyFont="0" applyFill="0" applyBorder="0" applyAlignment="0" applyProtection="0"/>
  </cellStyleXfs>
  <cellXfs count="579">
    <xf numFmtId="0" fontId="0" fillId="0" borderId="0" xfId="0"/>
    <xf numFmtId="0" fontId="0" fillId="0" borderId="0" xfId="0" applyProtection="1">
      <protection hidden="1"/>
    </xf>
    <xf numFmtId="14" fontId="0" fillId="0" borderId="0" xfId="0" applyNumberFormat="1" applyProtection="1">
      <protection hidden="1"/>
    </xf>
    <xf numFmtId="0" fontId="0" fillId="0" borderId="0" xfId="0" applyFill="1" applyBorder="1" applyProtection="1">
      <protection hidden="1"/>
    </xf>
    <xf numFmtId="14" fontId="0" fillId="0" borderId="0" xfId="0" applyNumberFormat="1" applyFill="1" applyBorder="1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4" fontId="3" fillId="0" borderId="0" xfId="0" applyNumberFormat="1" applyFont="1" applyFill="1" applyBorder="1" applyAlignment="1" applyProtection="1">
      <alignment vertical="center"/>
      <protection hidden="1"/>
    </xf>
    <xf numFmtId="20" fontId="0" fillId="0" borderId="0" xfId="0" applyNumberFormat="1" applyProtection="1">
      <protection hidden="1"/>
    </xf>
    <xf numFmtId="0" fontId="4" fillId="0" borderId="0" xfId="0" applyFont="1" applyBorder="1" applyProtection="1">
      <protection hidden="1"/>
    </xf>
    <xf numFmtId="49" fontId="1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0" fillId="3" borderId="2" xfId="0" applyFill="1" applyBorder="1" applyProtection="1">
      <protection hidden="1"/>
    </xf>
    <xf numFmtId="0" fontId="0" fillId="0" borderId="0" xfId="0" applyAlignment="1" applyProtection="1">
      <alignment wrapText="1"/>
      <protection hidden="1"/>
    </xf>
    <xf numFmtId="14" fontId="0" fillId="3" borderId="2" xfId="0" applyNumberFormat="1" applyFill="1" applyBorder="1" applyProtection="1">
      <protection hidden="1"/>
    </xf>
    <xf numFmtId="20" fontId="0" fillId="3" borderId="2" xfId="0" applyNumberForma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10" fillId="0" borderId="0" xfId="0" applyFont="1" applyBorder="1" applyProtection="1">
      <protection hidden="1"/>
    </xf>
    <xf numFmtId="0" fontId="10" fillId="0" borderId="0" xfId="0" applyFont="1" applyProtection="1">
      <protection hidden="1"/>
    </xf>
    <xf numFmtId="14" fontId="11" fillId="4" borderId="1" xfId="0" applyNumberFormat="1" applyFont="1" applyFill="1" applyBorder="1" applyAlignment="1" applyProtection="1">
      <alignment horizontal="center" vertical="center" textRotation="90" wrapText="1"/>
      <protection locked="0" hidden="1"/>
    </xf>
    <xf numFmtId="0" fontId="13" fillId="0" borderId="0" xfId="0" applyFont="1" applyProtection="1">
      <protection hidden="1"/>
    </xf>
    <xf numFmtId="14" fontId="11" fillId="5" borderId="1" xfId="0" applyNumberFormat="1" applyFont="1" applyFill="1" applyBorder="1" applyAlignment="1" applyProtection="1">
      <alignment horizontal="center" vertical="center" textRotation="90" wrapText="1"/>
      <protection locked="0" hidden="1"/>
    </xf>
    <xf numFmtId="0" fontId="11" fillId="4" borderId="1" xfId="0" applyFont="1" applyFill="1" applyBorder="1" applyAlignment="1" applyProtection="1">
      <alignment horizontal="center" vertical="center" textRotation="90" wrapText="1"/>
      <protection locked="0" hidden="1"/>
    </xf>
    <xf numFmtId="0" fontId="18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4" fillId="0" borderId="1" xfId="0" applyFont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Border="1" applyProtection="1"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4" fontId="11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11" fillId="0" borderId="0" xfId="0" applyFont="1" applyFill="1" applyBorder="1" applyAlignment="1" applyProtection="1">
      <alignment horizontal="center" vertical="center" textRotation="90" wrapText="1"/>
      <protection hidden="1"/>
    </xf>
    <xf numFmtId="14" fontId="11" fillId="0" borderId="0" xfId="0" applyNumberFormat="1" applyFont="1" applyFill="1" applyBorder="1" applyAlignment="1" applyProtection="1">
      <alignment horizontal="center" vertical="center" textRotation="90" wrapText="1"/>
      <protection hidden="1"/>
    </xf>
    <xf numFmtId="0" fontId="11" fillId="0" borderId="0" xfId="0" applyFont="1" applyFill="1" applyBorder="1" applyAlignment="1" applyProtection="1">
      <alignment horizontal="center" vertical="center" textRotation="90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9" fontId="16" fillId="0" borderId="0" xfId="3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Protection="1"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6" borderId="0" xfId="0" applyFont="1" applyFill="1" applyBorder="1" applyAlignment="1" applyProtection="1">
      <alignment horizontal="center" vertical="center"/>
      <protection hidden="1"/>
    </xf>
    <xf numFmtId="0" fontId="27" fillId="7" borderId="0" xfId="0" applyFont="1" applyFill="1" applyBorder="1" applyAlignment="1" applyProtection="1">
      <protection hidden="1"/>
    </xf>
    <xf numFmtId="0" fontId="23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25" fillId="4" borderId="3" xfId="0" applyFont="1" applyFill="1" applyBorder="1" applyAlignment="1" applyProtection="1">
      <alignment horizontal="center" vertical="center" wrapText="1"/>
      <protection hidden="1"/>
    </xf>
    <xf numFmtId="0" fontId="25" fillId="8" borderId="3" xfId="0" applyFont="1" applyFill="1" applyBorder="1" applyAlignment="1" applyProtection="1">
      <alignment horizontal="center" vertical="center" wrapText="1"/>
      <protection hidden="1"/>
    </xf>
    <xf numFmtId="0" fontId="25" fillId="9" borderId="3" xfId="0" applyFont="1" applyFill="1" applyBorder="1" applyAlignment="1" applyProtection="1">
      <alignment horizontal="center" vertical="center" wrapText="1"/>
      <protection hidden="1"/>
    </xf>
    <xf numFmtId="0" fontId="25" fillId="3" borderId="3" xfId="0" applyFont="1" applyFill="1" applyBorder="1" applyAlignment="1" applyProtection="1">
      <alignment horizontal="center" vertical="center" wrapText="1"/>
      <protection hidden="1"/>
    </xf>
    <xf numFmtId="0" fontId="25" fillId="10" borderId="3" xfId="0" applyFont="1" applyFill="1" applyBorder="1" applyAlignment="1" applyProtection="1">
      <alignment horizontal="center" vertical="center" wrapText="1"/>
      <protection hidden="1"/>
    </xf>
    <xf numFmtId="0" fontId="25" fillId="11" borderId="3" xfId="0" applyFont="1" applyFill="1" applyBorder="1" applyAlignment="1" applyProtection="1">
      <alignment horizontal="center" vertical="center" wrapText="1"/>
      <protection hidden="1"/>
    </xf>
    <xf numFmtId="0" fontId="25" fillId="12" borderId="3" xfId="0" applyFont="1" applyFill="1" applyBorder="1" applyAlignment="1" applyProtection="1">
      <alignment horizontal="center" vertical="center" wrapText="1"/>
      <protection hidden="1"/>
    </xf>
    <xf numFmtId="0" fontId="25" fillId="6" borderId="3" xfId="0" applyFont="1" applyFill="1" applyBorder="1" applyAlignment="1" applyProtection="1">
      <alignment horizontal="center" vertical="center" wrapText="1"/>
      <protection hidden="1"/>
    </xf>
    <xf numFmtId="0" fontId="25" fillId="6" borderId="4" xfId="0" applyFont="1" applyFill="1" applyBorder="1" applyAlignment="1" applyProtection="1">
      <alignment horizontal="center" vertical="center" wrapText="1"/>
      <protection hidden="1"/>
    </xf>
    <xf numFmtId="0" fontId="51" fillId="0" borderId="0" xfId="0" applyFont="1"/>
    <xf numFmtId="0" fontId="52" fillId="0" borderId="0" xfId="0" applyFont="1"/>
    <xf numFmtId="0" fontId="50" fillId="0" borderId="0" xfId="0" applyFont="1"/>
    <xf numFmtId="0" fontId="53" fillId="0" borderId="0" xfId="0" applyFont="1" applyAlignment="1">
      <alignment vertical="center"/>
    </xf>
    <xf numFmtId="0" fontId="1" fillId="2" borderId="7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 vertical="center"/>
    </xf>
    <xf numFmtId="0" fontId="50" fillId="27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0" fillId="27" borderId="6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0" fillId="27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4" fillId="0" borderId="5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4" fillId="0" borderId="6" xfId="0" applyFont="1" applyBorder="1" applyAlignment="1">
      <alignment horizontal="center" vertical="center"/>
    </xf>
    <xf numFmtId="0" fontId="54" fillId="0" borderId="7" xfId="0" applyFont="1" applyBorder="1" applyAlignment="1">
      <alignment horizontal="center" vertical="center"/>
    </xf>
    <xf numFmtId="0" fontId="55" fillId="0" borderId="5" xfId="0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0" fontId="55" fillId="0" borderId="5" xfId="0" applyFont="1" applyBorder="1" applyAlignment="1">
      <alignment horizontal="left" vertical="center"/>
    </xf>
    <xf numFmtId="0" fontId="55" fillId="0" borderId="7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5" xfId="0" applyFont="1" applyBorder="1" applyAlignment="1">
      <alignment horizontal="center" vertical="center" wrapText="1"/>
    </xf>
    <xf numFmtId="0" fontId="13" fillId="0" borderId="0" xfId="0" applyFont="1" applyAlignment="1" applyProtection="1">
      <alignment horizontal="center"/>
      <protection hidden="1"/>
    </xf>
    <xf numFmtId="0" fontId="9" fillId="28" borderId="1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0" fillId="0" borderId="1" xfId="0" applyFont="1" applyBorder="1" applyProtection="1">
      <protection hidden="1"/>
    </xf>
    <xf numFmtId="14" fontId="11" fillId="4" borderId="71" xfId="0" applyNumberFormat="1" applyFont="1" applyFill="1" applyBorder="1" applyAlignment="1" applyProtection="1">
      <alignment horizontal="center" vertical="center" textRotation="90" wrapText="1"/>
      <protection locked="0" hidden="1"/>
    </xf>
    <xf numFmtId="0" fontId="11" fillId="4" borderId="71" xfId="0" applyFont="1" applyFill="1" applyBorder="1" applyAlignment="1" applyProtection="1">
      <alignment horizontal="center" vertical="center" textRotation="90" wrapText="1"/>
      <protection locked="0" hidden="1"/>
    </xf>
    <xf numFmtId="0" fontId="9" fillId="28" borderId="71" xfId="0" applyFont="1" applyFill="1" applyBorder="1" applyAlignment="1" applyProtection="1">
      <alignment horizontal="center" vertical="center" wrapText="1"/>
      <protection hidden="1"/>
    </xf>
    <xf numFmtId="0" fontId="14" fillId="0" borderId="71" xfId="0" applyFont="1" applyBorder="1" applyAlignment="1" applyProtection="1">
      <alignment vertical="center" wrapText="1"/>
      <protection hidden="1"/>
    </xf>
    <xf numFmtId="14" fontId="11" fillId="5" borderId="71" xfId="0" applyNumberFormat="1" applyFont="1" applyFill="1" applyBorder="1" applyAlignment="1" applyProtection="1">
      <alignment horizontal="center" vertical="center" textRotation="90" wrapText="1"/>
      <protection locked="0" hidden="1"/>
    </xf>
    <xf numFmtId="0" fontId="56" fillId="13" borderId="71" xfId="0" applyFont="1" applyFill="1" applyBorder="1" applyAlignment="1" applyProtection="1">
      <alignment horizontal="center" vertical="center" wrapText="1"/>
      <protection hidden="1"/>
    </xf>
    <xf numFmtId="0" fontId="17" fillId="14" borderId="71" xfId="0" applyFont="1" applyFill="1" applyBorder="1" applyAlignment="1" applyProtection="1">
      <alignment vertical="center" wrapText="1"/>
      <protection hidden="1"/>
    </xf>
    <xf numFmtId="0" fontId="18" fillId="14" borderId="71" xfId="0" applyFont="1" applyFill="1" applyBorder="1" applyAlignment="1" applyProtection="1">
      <alignment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14" borderId="1" xfId="0" applyFont="1" applyFill="1" applyBorder="1" applyProtection="1">
      <protection hidden="1"/>
    </xf>
    <xf numFmtId="0" fontId="10" fillId="3" borderId="1" xfId="0" applyFont="1" applyFill="1" applyBorder="1" applyProtection="1">
      <protection hidden="1"/>
    </xf>
    <xf numFmtId="0" fontId="18" fillId="0" borderId="71" xfId="0" applyFont="1" applyFill="1" applyBorder="1" applyAlignment="1" applyProtection="1">
      <alignment vertical="center" wrapText="1"/>
      <protection hidden="1"/>
    </xf>
    <xf numFmtId="0" fontId="9" fillId="0" borderId="71" xfId="0" applyFont="1" applyFill="1" applyBorder="1" applyAlignment="1" applyProtection="1">
      <alignment vertical="center" wrapText="1"/>
      <protection hidden="1"/>
    </xf>
    <xf numFmtId="0" fontId="12" fillId="0" borderId="71" xfId="0" applyFont="1" applyFill="1" applyBorder="1" applyAlignment="1" applyProtection="1">
      <alignment horizontal="center" vertical="center" wrapText="1"/>
      <protection hidden="1"/>
    </xf>
    <xf numFmtId="0" fontId="19" fillId="0" borderId="71" xfId="0" applyFont="1" applyFill="1" applyBorder="1" applyAlignment="1" applyProtection="1">
      <alignment horizontal="center" vertical="center" wrapText="1"/>
      <protection hidden="1"/>
    </xf>
    <xf numFmtId="0" fontId="10" fillId="7" borderId="71" xfId="0" applyFont="1" applyFill="1" applyBorder="1" applyAlignment="1" applyProtection="1">
      <alignment vertical="center" wrapText="1"/>
      <protection hidden="1"/>
    </xf>
    <xf numFmtId="0" fontId="9" fillId="7" borderId="71" xfId="0" applyFont="1" applyFill="1" applyBorder="1" applyAlignment="1" applyProtection="1">
      <alignment horizontal="center" vertical="center" textRotation="90"/>
      <protection hidden="1"/>
    </xf>
    <xf numFmtId="0" fontId="12" fillId="0" borderId="71" xfId="0" applyFont="1" applyFill="1" applyBorder="1" applyAlignment="1" applyProtection="1">
      <alignment horizontal="center" vertical="center"/>
      <protection hidden="1"/>
    </xf>
    <xf numFmtId="0" fontId="18" fillId="0" borderId="71" xfId="0" applyFont="1" applyFill="1" applyBorder="1" applyAlignment="1" applyProtection="1">
      <alignment horizontal="center" vertical="center" wrapText="1"/>
      <protection hidden="1"/>
    </xf>
    <xf numFmtId="1" fontId="11" fillId="0" borderId="71" xfId="0" applyNumberFormat="1" applyFont="1" applyFill="1" applyBorder="1" applyAlignment="1" applyProtection="1">
      <alignment horizontal="center" vertical="center"/>
      <protection hidden="1"/>
    </xf>
    <xf numFmtId="0" fontId="21" fillId="14" borderId="71" xfId="0" applyFont="1" applyFill="1" applyBorder="1" applyAlignment="1" applyProtection="1">
      <alignment vertical="center" wrapText="1"/>
      <protection hidden="1"/>
    </xf>
    <xf numFmtId="164" fontId="11" fillId="14" borderId="71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Fill="1" applyBorder="1" applyAlignment="1" applyProtection="1">
      <alignment horizontal="center" vertical="center"/>
      <protection hidden="1"/>
    </xf>
    <xf numFmtId="0" fontId="9" fillId="3" borderId="71" xfId="0" applyFont="1" applyFill="1" applyBorder="1" applyAlignment="1" applyProtection="1">
      <alignment horizontal="left" vertical="center" wrapText="1"/>
      <protection hidden="1"/>
    </xf>
    <xf numFmtId="164" fontId="11" fillId="3" borderId="71" xfId="0" applyNumberFormat="1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Alignment="1" applyProtection="1">
      <alignment vertical="center" wrapText="1"/>
      <protection hidden="1"/>
    </xf>
    <xf numFmtId="0" fontId="8" fillId="15" borderId="0" xfId="0" applyFont="1" applyFill="1" applyBorder="1" applyAlignment="1" applyProtection="1">
      <alignment vertical="center" wrapText="1"/>
      <protection hidden="1"/>
    </xf>
    <xf numFmtId="0" fontId="10" fillId="29" borderId="1" xfId="0" applyFont="1" applyFill="1" applyBorder="1" applyProtection="1">
      <protection hidden="1"/>
    </xf>
    <xf numFmtId="0" fontId="10" fillId="30" borderId="1" xfId="0" applyFont="1" applyFill="1" applyBorder="1" applyProtection="1"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1" fillId="7" borderId="71" xfId="0" applyFont="1" applyFill="1" applyBorder="1" applyAlignment="1" applyProtection="1">
      <alignment horizontal="center" vertical="center" textRotation="90" wrapText="1"/>
      <protection hidden="1"/>
    </xf>
    <xf numFmtId="0" fontId="11" fillId="7" borderId="71" xfId="0" applyFont="1" applyFill="1" applyBorder="1" applyAlignment="1" applyProtection="1">
      <alignment horizontal="center" vertical="center" textRotation="90"/>
      <protection hidden="1"/>
    </xf>
    <xf numFmtId="0" fontId="24" fillId="13" borderId="71" xfId="0" applyFont="1" applyFill="1" applyBorder="1" applyAlignment="1" applyProtection="1">
      <alignment horizontal="center" vertical="center" wrapText="1"/>
      <protection hidden="1"/>
    </xf>
    <xf numFmtId="0" fontId="11" fillId="13" borderId="71" xfId="0" applyFont="1" applyFill="1" applyBorder="1" applyAlignment="1" applyProtection="1">
      <alignment horizontal="center" vertical="center" textRotation="90" wrapText="1"/>
      <protection hidden="1"/>
    </xf>
    <xf numFmtId="0" fontId="11" fillId="13" borderId="71" xfId="0" applyFont="1" applyFill="1" applyBorder="1" applyAlignment="1" applyProtection="1">
      <alignment horizontal="center" vertical="center" textRotation="90"/>
      <protection hidden="1"/>
    </xf>
    <xf numFmtId="0" fontId="9" fillId="16" borderId="71" xfId="0" applyFont="1" applyFill="1" applyBorder="1" applyAlignment="1" applyProtection="1">
      <alignment horizontal="center" vertical="center" wrapText="1"/>
      <protection hidden="1"/>
    </xf>
    <xf numFmtId="0" fontId="11" fillId="0" borderId="71" xfId="0" applyFont="1" applyFill="1" applyBorder="1" applyAlignment="1" applyProtection="1">
      <alignment horizontal="center" vertical="center" textRotation="90"/>
      <protection hidden="1"/>
    </xf>
    <xf numFmtId="0" fontId="21" fillId="16" borderId="71" xfId="0" applyFont="1" applyFill="1" applyBorder="1" applyAlignment="1" applyProtection="1">
      <alignment horizontal="center" vertical="center" wrapText="1"/>
      <protection hidden="1"/>
    </xf>
    <xf numFmtId="0" fontId="16" fillId="31" borderId="8" xfId="0" applyFont="1" applyFill="1" applyBorder="1" applyAlignment="1" applyProtection="1">
      <alignment horizontal="center" vertical="center" wrapText="1"/>
      <protection hidden="1"/>
    </xf>
    <xf numFmtId="0" fontId="16" fillId="0" borderId="8" xfId="0" applyFont="1" applyFill="1" applyBorder="1" applyAlignment="1" applyProtection="1">
      <alignment horizontal="center" vertical="center" wrapText="1"/>
      <protection hidden="1"/>
    </xf>
    <xf numFmtId="14" fontId="57" fillId="0" borderId="0" xfId="0" applyNumberFormat="1" applyFont="1" applyAlignment="1">
      <alignment horizontal="center" vertical="center"/>
    </xf>
    <xf numFmtId="0" fontId="58" fillId="0" borderId="0" xfId="0" applyFont="1" applyFill="1" applyProtection="1">
      <protection hidden="1"/>
    </xf>
    <xf numFmtId="14" fontId="58" fillId="0" borderId="0" xfId="0" applyNumberFormat="1" applyFont="1" applyFill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59" fillId="0" borderId="0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5" fillId="17" borderId="1" xfId="0" applyFont="1" applyFill="1" applyBorder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horizontal="center" vertical="center"/>
      <protection hidden="1"/>
    </xf>
    <xf numFmtId="0" fontId="60" fillId="0" borderId="0" xfId="0" applyFont="1" applyBorder="1" applyProtection="1">
      <protection hidden="1"/>
    </xf>
    <xf numFmtId="0" fontId="61" fillId="0" borderId="0" xfId="0" applyFont="1" applyBorder="1" applyProtection="1">
      <protection hidden="1"/>
    </xf>
    <xf numFmtId="9" fontId="17" fillId="14" borderId="1" xfId="3" applyFont="1" applyFill="1" applyBorder="1" applyAlignment="1" applyProtection="1">
      <alignment horizontal="center" vertical="center"/>
      <protection hidden="1"/>
    </xf>
    <xf numFmtId="9" fontId="17" fillId="3" borderId="1" xfId="3" applyFont="1" applyFill="1" applyBorder="1" applyAlignment="1" applyProtection="1">
      <alignment horizontal="center" vertical="center"/>
      <protection hidden="1"/>
    </xf>
    <xf numFmtId="9" fontId="17" fillId="14" borderId="1" xfId="3" applyNumberFormat="1" applyFont="1" applyFill="1" applyBorder="1" applyAlignment="1" applyProtection="1">
      <alignment horizontal="center" vertical="center"/>
      <protection hidden="1"/>
    </xf>
    <xf numFmtId="9" fontId="17" fillId="3" borderId="1" xfId="3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 wrapText="1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63" fillId="0" borderId="0" xfId="0" applyFont="1" applyFill="1" applyBorder="1" applyAlignment="1" applyProtection="1">
      <alignment horizontal="center" vertical="center"/>
      <protection hidden="1"/>
    </xf>
    <xf numFmtId="9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58" fillId="0" borderId="0" xfId="0" applyFont="1"/>
    <xf numFmtId="14" fontId="64" fillId="0" borderId="72" xfId="0" applyNumberFormat="1" applyFont="1" applyBorder="1" applyAlignment="1">
      <alignment horizontal="left" vertical="center"/>
    </xf>
    <xf numFmtId="0" fontId="65" fillId="0" borderId="0" xfId="0" applyFont="1"/>
    <xf numFmtId="14" fontId="58" fillId="0" borderId="0" xfId="0" applyNumberFormat="1" applyFont="1"/>
    <xf numFmtId="0" fontId="65" fillId="0" borderId="5" xfId="0" applyFont="1" applyBorder="1" applyAlignment="1">
      <alignment horizontal="center" vertical="center"/>
    </xf>
    <xf numFmtId="14" fontId="65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Protection="1">
      <protection hidden="1"/>
    </xf>
    <xf numFmtId="0" fontId="66" fillId="0" borderId="10" xfId="0" applyFont="1" applyFill="1" applyBorder="1" applyAlignment="1" applyProtection="1">
      <alignment horizontal="center" vertical="center" wrapText="1"/>
      <protection hidden="1"/>
    </xf>
    <xf numFmtId="0" fontId="66" fillId="0" borderId="8" xfId="0" applyFont="1" applyFill="1" applyBorder="1" applyAlignment="1" applyProtection="1">
      <alignment horizontal="center" vertical="center" wrapText="1"/>
      <protection hidden="1"/>
    </xf>
    <xf numFmtId="0" fontId="66" fillId="29" borderId="11" xfId="0" applyFont="1" applyFill="1" applyBorder="1" applyAlignment="1" applyProtection="1">
      <alignment horizontal="right" vertical="center" wrapText="1"/>
      <protection hidden="1"/>
    </xf>
    <xf numFmtId="0" fontId="66" fillId="29" borderId="10" xfId="0" applyFont="1" applyFill="1" applyBorder="1" applyAlignment="1" applyProtection="1">
      <alignment horizontal="center" vertical="center" wrapText="1"/>
      <protection hidden="1"/>
    </xf>
    <xf numFmtId="0" fontId="0" fillId="32" borderId="0" xfId="0" applyFill="1" applyProtection="1">
      <protection hidden="1"/>
    </xf>
    <xf numFmtId="14" fontId="67" fillId="0" borderId="12" xfId="0" applyNumberFormat="1" applyFont="1" applyFill="1" applyBorder="1" applyAlignment="1" applyProtection="1">
      <alignment vertical="center" wrapText="1"/>
      <protection hidden="1"/>
    </xf>
    <xf numFmtId="14" fontId="11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3" borderId="71" xfId="0" applyFont="1" applyFill="1" applyBorder="1" applyAlignment="1" applyProtection="1">
      <alignment horizontal="center" vertical="center" wrapText="1"/>
      <protection hidden="1"/>
    </xf>
    <xf numFmtId="0" fontId="15" fillId="33" borderId="7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14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68" fillId="0" borderId="0" xfId="0" applyFont="1" applyFill="1" applyBorder="1" applyAlignment="1" applyProtection="1">
      <alignment horizontal="center" vertical="center" wrapText="1"/>
      <protection hidden="1"/>
    </xf>
    <xf numFmtId="14" fontId="6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9" fillId="0" borderId="71" xfId="0" applyFont="1" applyBorder="1" applyAlignment="1" applyProtection="1">
      <alignment horizontal="center" vertical="center" wrapText="1"/>
      <protection hidden="1"/>
    </xf>
    <xf numFmtId="0" fontId="70" fillId="0" borderId="71" xfId="0" applyFont="1" applyFill="1" applyBorder="1" applyAlignment="1" applyProtection="1">
      <alignment horizontal="center" vertical="center"/>
      <protection hidden="1"/>
    </xf>
    <xf numFmtId="14" fontId="70" fillId="0" borderId="71" xfId="0" applyNumberFormat="1" applyFont="1" applyFill="1" applyBorder="1" applyAlignment="1" applyProtection="1">
      <alignment horizontal="center" vertical="center"/>
      <protection hidden="1"/>
    </xf>
    <xf numFmtId="1" fontId="70" fillId="0" borderId="7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9" fontId="28" fillId="7" borderId="0" xfId="0" applyNumberFormat="1" applyFont="1" applyFill="1" applyBorder="1" applyAlignment="1" applyProtection="1">
      <alignment horizontal="center"/>
      <protection hidden="1"/>
    </xf>
    <xf numFmtId="9" fontId="29" fillId="7" borderId="0" xfId="0" applyNumberFormat="1" applyFont="1" applyFill="1" applyBorder="1" applyAlignment="1" applyProtection="1">
      <alignment horizontal="center"/>
      <protection hidden="1"/>
    </xf>
    <xf numFmtId="0" fontId="71" fillId="9" borderId="71" xfId="0" applyFont="1" applyFill="1" applyBorder="1" applyAlignment="1" applyProtection="1">
      <alignment horizontal="center" vertical="center" wrapText="1"/>
      <protection hidden="1"/>
    </xf>
    <xf numFmtId="0" fontId="9" fillId="18" borderId="71" xfId="0" applyFont="1" applyFill="1" applyBorder="1" applyAlignment="1" applyProtection="1">
      <alignment horizontal="center" vertical="center"/>
      <protection hidden="1"/>
    </xf>
    <xf numFmtId="0" fontId="20" fillId="0" borderId="71" xfId="0" applyFont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10" fillId="3" borderId="1" xfId="0" applyFont="1" applyFill="1" applyBorder="1" applyAlignment="1" applyProtection="1"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71" xfId="0" applyFont="1" applyBorder="1" applyAlignment="1" applyProtection="1">
      <alignment horizontal="center" vertical="center"/>
      <protection hidden="1"/>
    </xf>
    <xf numFmtId="0" fontId="11" fillId="0" borderId="71" xfId="0" applyNumberFormat="1" applyFont="1" applyFill="1" applyBorder="1" applyAlignment="1" applyProtection="1">
      <alignment horizontal="center" vertical="center"/>
      <protection hidden="1"/>
    </xf>
    <xf numFmtId="0" fontId="10" fillId="14" borderId="71" xfId="0" applyFont="1" applyFill="1" applyBorder="1" applyAlignment="1" applyProtection="1">
      <protection hidden="1"/>
    </xf>
    <xf numFmtId="0" fontId="10" fillId="3" borderId="71" xfId="0" applyFont="1" applyFill="1" applyBorder="1" applyAlignment="1" applyProtection="1">
      <protection hidden="1"/>
    </xf>
    <xf numFmtId="0" fontId="13" fillId="0" borderId="0" xfId="0" applyFont="1" applyBorder="1" applyAlignment="1" applyProtection="1">
      <protection hidden="1"/>
    </xf>
    <xf numFmtId="9" fontId="11" fillId="14" borderId="71" xfId="3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protection hidden="1"/>
    </xf>
    <xf numFmtId="9" fontId="11" fillId="3" borderId="71" xfId="3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71" xfId="0" applyFont="1" applyBorder="1" applyAlignment="1" applyProtection="1">
      <alignment vertical="center"/>
      <protection hidden="1"/>
    </xf>
    <xf numFmtId="0" fontId="16" fillId="0" borderId="71" xfId="0" applyFont="1" applyBorder="1" applyAlignment="1" applyProtection="1">
      <alignment horizontal="center" vertical="center"/>
      <protection hidden="1"/>
    </xf>
    <xf numFmtId="9" fontId="16" fillId="14" borderId="71" xfId="3" applyFont="1" applyFill="1" applyBorder="1" applyAlignment="1" applyProtection="1">
      <alignment horizontal="center" vertical="center"/>
      <protection hidden="1"/>
    </xf>
    <xf numFmtId="0" fontId="17" fillId="14" borderId="71" xfId="0" applyFont="1" applyFill="1" applyBorder="1" applyAlignment="1" applyProtection="1">
      <alignment vertical="center"/>
      <protection hidden="1"/>
    </xf>
    <xf numFmtId="0" fontId="10" fillId="3" borderId="71" xfId="0" applyFont="1" applyFill="1" applyBorder="1" applyAlignment="1" applyProtection="1">
      <alignment vertical="center"/>
      <protection hidden="1"/>
    </xf>
    <xf numFmtId="9" fontId="16" fillId="3" borderId="71" xfId="3" applyFont="1" applyFill="1" applyBorder="1" applyAlignment="1" applyProtection="1">
      <alignment horizontal="center" vertical="center"/>
      <protection hidden="1"/>
    </xf>
    <xf numFmtId="164" fontId="16" fillId="14" borderId="71" xfId="0" applyNumberFormat="1" applyFont="1" applyFill="1" applyBorder="1" applyAlignment="1" applyProtection="1">
      <alignment horizontal="center" vertical="center"/>
      <protection hidden="1"/>
    </xf>
    <xf numFmtId="164" fontId="16" fillId="3" borderId="71" xfId="0" applyNumberFormat="1" applyFont="1" applyFill="1" applyBorder="1" applyAlignment="1" applyProtection="1">
      <alignment horizontal="center" vertical="center"/>
      <protection hidden="1"/>
    </xf>
    <xf numFmtId="165" fontId="0" fillId="0" borderId="5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72" fillId="0" borderId="5" xfId="0" applyFont="1" applyBorder="1" applyAlignment="1">
      <alignment horizontal="center" vertical="center" wrapText="1"/>
    </xf>
    <xf numFmtId="0" fontId="0" fillId="0" borderId="0" xfId="0" applyBorder="1"/>
    <xf numFmtId="0" fontId="73" fillId="0" borderId="0" xfId="0" applyFont="1" applyBorder="1" applyAlignment="1">
      <alignment vertical="center" wrapText="1"/>
    </xf>
    <xf numFmtId="0" fontId="0" fillId="0" borderId="13" xfId="0" applyBorder="1"/>
    <xf numFmtId="0" fontId="74" fillId="0" borderId="5" xfId="0" applyFont="1" applyBorder="1" applyAlignment="1">
      <alignment horizontal="justify" vertical="center" wrapText="1"/>
    </xf>
    <xf numFmtId="0" fontId="74" fillId="0" borderId="14" xfId="0" applyFont="1" applyBorder="1" applyAlignment="1">
      <alignment horizontal="justify" vertical="center" wrapText="1"/>
    </xf>
    <xf numFmtId="0" fontId="75" fillId="0" borderId="15" xfId="0" applyFont="1" applyBorder="1" applyAlignment="1">
      <alignment horizontal="center" vertical="center" wrapText="1"/>
    </xf>
    <xf numFmtId="0" fontId="76" fillId="0" borderId="8" xfId="0" applyFont="1" applyBorder="1" applyAlignment="1">
      <alignment horizontal="center"/>
    </xf>
    <xf numFmtId="0" fontId="75" fillId="0" borderId="5" xfId="0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165" fontId="0" fillId="0" borderId="0" xfId="0" applyNumberFormat="1"/>
    <xf numFmtId="0" fontId="77" fillId="0" borderId="0" xfId="0" applyFont="1" applyBorder="1" applyAlignment="1">
      <alignment vertical="center" wrapText="1"/>
    </xf>
    <xf numFmtId="0" fontId="74" fillId="0" borderId="6" xfId="0" applyFont="1" applyBorder="1" applyAlignment="1">
      <alignment horizontal="justify" vertical="center" wrapText="1"/>
    </xf>
    <xf numFmtId="0" fontId="74" fillId="0" borderId="16" xfId="0" applyFont="1" applyBorder="1" applyAlignment="1">
      <alignment horizontal="justify" vertical="center" wrapText="1"/>
    </xf>
    <xf numFmtId="0" fontId="74" fillId="0" borderId="7" xfId="0" applyFont="1" applyBorder="1" applyAlignment="1">
      <alignment horizontal="justify" vertical="center" wrapText="1"/>
    </xf>
    <xf numFmtId="0" fontId="74" fillId="0" borderId="17" xfId="0" applyFont="1" applyBorder="1" applyAlignment="1">
      <alignment horizontal="justify" vertical="center" wrapText="1"/>
    </xf>
    <xf numFmtId="0" fontId="74" fillId="0" borderId="18" xfId="0" applyFont="1" applyBorder="1" applyAlignment="1">
      <alignment horizontal="justify" vertical="center" wrapText="1"/>
    </xf>
    <xf numFmtId="0" fontId="72" fillId="29" borderId="6" xfId="0" applyFont="1" applyFill="1" applyBorder="1" applyAlignment="1">
      <alignment horizontal="right" vertical="center" wrapText="1"/>
    </xf>
    <xf numFmtId="0" fontId="74" fillId="0" borderId="19" xfId="0" applyFont="1" applyBorder="1" applyAlignment="1">
      <alignment horizontal="justify" vertical="center" wrapText="1"/>
    </xf>
    <xf numFmtId="0" fontId="74" fillId="0" borderId="20" xfId="0" applyFont="1" applyBorder="1" applyAlignment="1">
      <alignment horizontal="justify" vertical="center" wrapText="1"/>
    </xf>
    <xf numFmtId="0" fontId="74" fillId="0" borderId="21" xfId="0" applyFont="1" applyBorder="1" applyAlignment="1">
      <alignment horizontal="justify" vertical="center" wrapText="1"/>
    </xf>
    <xf numFmtId="0" fontId="78" fillId="0" borderId="0" xfId="0" applyFont="1" applyBorder="1" applyAlignment="1">
      <alignment vertical="center" wrapText="1"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81" fillId="0" borderId="5" xfId="0" applyFont="1" applyBorder="1" applyAlignment="1">
      <alignment horizontal="center" vertical="center" wrapText="1"/>
    </xf>
    <xf numFmtId="0" fontId="81" fillId="0" borderId="5" xfId="0" applyFont="1" applyBorder="1" applyAlignment="1">
      <alignment vertical="center" wrapText="1"/>
    </xf>
    <xf numFmtId="0" fontId="76" fillId="0" borderId="5" xfId="0" applyFont="1" applyBorder="1" applyAlignment="1">
      <alignment horizontal="center"/>
    </xf>
    <xf numFmtId="0" fontId="82" fillId="0" borderId="5" xfId="0" applyFont="1" applyBorder="1" applyAlignment="1">
      <alignment horizontal="justify" vertical="center" wrapText="1"/>
    </xf>
    <xf numFmtId="0" fontId="82" fillId="0" borderId="5" xfId="0" applyFont="1" applyBorder="1" applyAlignment="1">
      <alignment vertical="center" wrapText="1"/>
    </xf>
    <xf numFmtId="0" fontId="82" fillId="0" borderId="6" xfId="0" applyFont="1" applyBorder="1" applyAlignment="1">
      <alignment horizontal="justify" vertical="center" wrapText="1"/>
    </xf>
    <xf numFmtId="0" fontId="81" fillId="0" borderId="7" xfId="0" applyFont="1" applyBorder="1" applyAlignment="1">
      <alignment horizontal="center" vertical="center" wrapText="1"/>
    </xf>
    <xf numFmtId="0" fontId="82" fillId="0" borderId="7" xfId="0" applyFont="1" applyBorder="1" applyAlignment="1">
      <alignment horizontal="justify" vertical="center" wrapText="1"/>
    </xf>
    <xf numFmtId="0" fontId="83" fillId="0" borderId="6" xfId="0" applyFont="1" applyBorder="1" applyAlignment="1">
      <alignment horizontal="center" vertical="center" wrapText="1"/>
    </xf>
    <xf numFmtId="14" fontId="0" fillId="0" borderId="8" xfId="0" applyNumberFormat="1" applyFont="1" applyBorder="1"/>
    <xf numFmtId="14" fontId="74" fillId="0" borderId="5" xfId="0" applyNumberFormat="1" applyFont="1" applyBorder="1" applyAlignment="1">
      <alignment horizontal="center" vertical="center" wrapText="1"/>
    </xf>
    <xf numFmtId="14" fontId="74" fillId="0" borderId="5" xfId="0" applyNumberFormat="1" applyFont="1" applyBorder="1" applyAlignment="1">
      <alignment horizontal="justify" vertical="center" wrapText="1"/>
    </xf>
    <xf numFmtId="14" fontId="0" fillId="0" borderId="11" xfId="0" applyNumberFormat="1" applyFont="1" applyBorder="1"/>
    <xf numFmtId="14" fontId="74" fillId="0" borderId="22" xfId="0" applyNumberFormat="1" applyFont="1" applyBorder="1" applyAlignment="1">
      <alignment horizontal="justify" vertical="center" wrapText="1"/>
    </xf>
    <xf numFmtId="14" fontId="0" fillId="0" borderId="5" xfId="0" applyNumberFormat="1" applyFont="1" applyBorder="1"/>
    <xf numFmtId="0" fontId="74" fillId="34" borderId="23" xfId="0" applyFont="1" applyFill="1" applyBorder="1" applyAlignment="1">
      <alignment horizontal="justify" vertical="center" wrapText="1"/>
    </xf>
    <xf numFmtId="0" fontId="74" fillId="34" borderId="24" xfId="0" applyFont="1" applyFill="1" applyBorder="1" applyAlignment="1">
      <alignment horizontal="justify" vertical="center" wrapText="1"/>
    </xf>
    <xf numFmtId="0" fontId="81" fillId="34" borderId="25" xfId="0" applyFont="1" applyFill="1" applyBorder="1" applyAlignment="1">
      <alignment horizontal="center" vertical="center" wrapText="1"/>
    </xf>
    <xf numFmtId="0" fontId="81" fillId="34" borderId="26" xfId="0" applyFont="1" applyFill="1" applyBorder="1" applyAlignment="1">
      <alignment horizontal="center" vertical="center" wrapText="1"/>
    </xf>
    <xf numFmtId="0" fontId="82" fillId="34" borderId="26" xfId="0" applyFont="1" applyFill="1" applyBorder="1" applyAlignment="1">
      <alignment horizontal="justify" vertical="center" wrapText="1"/>
    </xf>
    <xf numFmtId="0" fontId="82" fillId="34" borderId="27" xfId="0" applyFont="1" applyFill="1" applyBorder="1" applyAlignment="1">
      <alignment horizontal="justify" vertical="center" wrapText="1"/>
    </xf>
    <xf numFmtId="0" fontId="81" fillId="29" borderId="25" xfId="0" applyFont="1" applyFill="1" applyBorder="1" applyAlignment="1">
      <alignment horizontal="center" vertical="center" wrapText="1"/>
    </xf>
    <xf numFmtId="0" fontId="83" fillId="29" borderId="26" xfId="0" applyFont="1" applyFill="1" applyBorder="1" applyAlignment="1">
      <alignment horizontal="center" vertical="center" wrapText="1"/>
    </xf>
    <xf numFmtId="0" fontId="82" fillId="29" borderId="26" xfId="0" applyFont="1" applyFill="1" applyBorder="1" applyAlignment="1">
      <alignment horizontal="justify" vertical="center" wrapText="1"/>
    </xf>
    <xf numFmtId="0" fontId="82" fillId="29" borderId="27" xfId="0" applyFont="1" applyFill="1" applyBorder="1" applyAlignment="1">
      <alignment horizontal="justify" vertical="center" wrapText="1"/>
    </xf>
    <xf numFmtId="0" fontId="78" fillId="29" borderId="23" xfId="0" applyFont="1" applyFill="1" applyBorder="1" applyAlignment="1">
      <alignment horizontal="center" vertical="center" wrapText="1"/>
    </xf>
    <xf numFmtId="0" fontId="52" fillId="29" borderId="7" xfId="0" applyFont="1" applyFill="1" applyBorder="1" applyAlignment="1">
      <alignment horizontal="center" vertical="center"/>
    </xf>
    <xf numFmtId="0" fontId="54" fillId="0" borderId="5" xfId="0" applyFont="1" applyBorder="1" applyAlignment="1">
      <alignment horizontal="center" vertical="center" wrapText="1"/>
    </xf>
    <xf numFmtId="0" fontId="51" fillId="0" borderId="0" xfId="0" applyFont="1" applyBorder="1"/>
    <xf numFmtId="0" fontId="50" fillId="0" borderId="0" xfId="0" applyFont="1" applyBorder="1"/>
    <xf numFmtId="0" fontId="84" fillId="0" borderId="0" xfId="0" applyFont="1" applyBorder="1" applyAlignment="1">
      <alignment horizontal="right"/>
    </xf>
    <xf numFmtId="0" fontId="51" fillId="0" borderId="73" xfId="0" applyFont="1" applyBorder="1" applyAlignment="1">
      <alignment vertical="center"/>
    </xf>
    <xf numFmtId="0" fontId="0" fillId="0" borderId="0" xfId="0" applyAlignment="1">
      <alignment vertical="center"/>
    </xf>
    <xf numFmtId="0" fontId="51" fillId="29" borderId="73" xfId="0" applyFont="1" applyFill="1" applyBorder="1" applyAlignment="1">
      <alignment vertical="center"/>
    </xf>
    <xf numFmtId="0" fontId="50" fillId="0" borderId="0" xfId="0" applyFont="1" applyAlignment="1">
      <alignment vertical="center"/>
    </xf>
    <xf numFmtId="0" fontId="8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9" fontId="11" fillId="35" borderId="1" xfId="3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protection hidden="1"/>
    </xf>
    <xf numFmtId="0" fontId="0" fillId="0" borderId="0" xfId="0" applyFill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 textRotation="90"/>
      <protection hidden="1"/>
    </xf>
    <xf numFmtId="0" fontId="66" fillId="0" borderId="11" xfId="0" applyFont="1" applyFill="1" applyBorder="1" applyAlignment="1" applyProtection="1">
      <alignment horizontal="center" vertical="center" wrapText="1"/>
      <protection hidden="1"/>
    </xf>
    <xf numFmtId="165" fontId="85" fillId="0" borderId="28" xfId="0" applyNumberFormat="1" applyFont="1" applyFill="1" applyBorder="1" applyAlignment="1" applyProtection="1">
      <alignment horizontal="center" vertical="center" wrapText="1"/>
      <protection hidden="1"/>
    </xf>
    <xf numFmtId="165" fontId="85" fillId="0" borderId="29" xfId="0" applyNumberFormat="1" applyFont="1" applyFill="1" applyBorder="1" applyAlignment="1" applyProtection="1">
      <alignment horizontal="center" vertical="center" wrapText="1"/>
      <protection hidden="1"/>
    </xf>
    <xf numFmtId="165" fontId="8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36" fillId="31" borderId="30" xfId="0" applyNumberFormat="1" applyFont="1" applyFill="1" applyBorder="1" applyAlignment="1" applyProtection="1">
      <alignment horizontal="center" vertical="center"/>
      <protection hidden="1"/>
    </xf>
    <xf numFmtId="0" fontId="36" fillId="31" borderId="3" xfId="0" applyFont="1" applyFill="1" applyBorder="1" applyAlignment="1" applyProtection="1">
      <alignment vertical="center"/>
      <protection hidden="1"/>
    </xf>
    <xf numFmtId="9" fontId="36" fillId="36" borderId="3" xfId="0" applyNumberFormat="1" applyFont="1" applyFill="1" applyBorder="1" applyAlignment="1" applyProtection="1">
      <alignment vertical="center"/>
      <protection hidden="1"/>
    </xf>
    <xf numFmtId="0" fontId="36" fillId="36" borderId="30" xfId="0" applyNumberFormat="1" applyFont="1" applyFill="1" applyBorder="1" applyAlignment="1" applyProtection="1">
      <alignment horizontal="center" vertical="center"/>
      <protection hidden="1"/>
    </xf>
    <xf numFmtId="0" fontId="70" fillId="0" borderId="71" xfId="0" applyNumberFormat="1" applyFont="1" applyFill="1" applyBorder="1" applyAlignment="1" applyProtection="1">
      <alignment horizontal="center" vertical="center"/>
      <protection hidden="1"/>
    </xf>
    <xf numFmtId="0" fontId="7" fillId="3" borderId="71" xfId="0" applyFont="1" applyFill="1" applyBorder="1" applyAlignment="1" applyProtection="1">
      <alignment horizontal="center" vertical="center" wrapText="1"/>
      <protection hidden="1"/>
    </xf>
    <xf numFmtId="0" fontId="15" fillId="33" borderId="7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86" fillId="37" borderId="71" xfId="0" applyFont="1" applyFill="1" applyBorder="1" applyAlignment="1" applyProtection="1">
      <alignment horizontal="center" vertical="center" textRotation="90" wrapText="1"/>
      <protection hidden="1"/>
    </xf>
    <xf numFmtId="0" fontId="87" fillId="36" borderId="71" xfId="0" applyFont="1" applyFill="1" applyBorder="1" applyAlignment="1" applyProtection="1">
      <alignment horizontal="center" vertical="center" textRotation="90" wrapText="1"/>
      <protection hidden="1"/>
    </xf>
    <xf numFmtId="0" fontId="87" fillId="37" borderId="71" xfId="0" applyFont="1" applyFill="1" applyBorder="1" applyAlignment="1" applyProtection="1">
      <alignment horizontal="center" vertical="center" textRotation="90" wrapText="1"/>
      <protection hidden="1"/>
    </xf>
    <xf numFmtId="0" fontId="88" fillId="34" borderId="71" xfId="0" applyFont="1" applyFill="1" applyBorder="1" applyAlignment="1" applyProtection="1">
      <alignment horizontal="center" vertical="center" textRotation="90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0" fontId="89" fillId="38" borderId="71" xfId="0" applyFont="1" applyFill="1" applyBorder="1" applyAlignment="1" applyProtection="1">
      <alignment horizontal="center" vertical="center" wrapText="1"/>
      <protection hidden="1"/>
    </xf>
    <xf numFmtId="9" fontId="90" fillId="36" borderId="71" xfId="0" applyNumberFormat="1" applyFont="1" applyFill="1" applyBorder="1" applyAlignment="1" applyProtection="1">
      <alignment horizontal="center" vertical="center" wrapText="1"/>
      <protection hidden="1"/>
    </xf>
    <xf numFmtId="0" fontId="90" fillId="37" borderId="71" xfId="0" applyFont="1" applyFill="1" applyBorder="1" applyAlignment="1" applyProtection="1">
      <alignment horizontal="center" vertical="center" wrapText="1"/>
      <protection hidden="1"/>
    </xf>
    <xf numFmtId="0" fontId="89" fillId="37" borderId="71" xfId="0" applyNumberFormat="1" applyFont="1" applyFill="1" applyBorder="1" applyAlignment="1" applyProtection="1">
      <alignment horizontal="center" vertical="center" wrapText="1"/>
      <protection hidden="1"/>
    </xf>
    <xf numFmtId="0" fontId="89" fillId="37" borderId="71" xfId="0" applyFont="1" applyFill="1" applyBorder="1" applyAlignment="1" applyProtection="1">
      <alignment horizontal="center" vertical="center" textRotation="90" wrapText="1"/>
      <protection hidden="1"/>
    </xf>
    <xf numFmtId="0" fontId="52" fillId="39" borderId="71" xfId="0" applyFont="1" applyFill="1" applyBorder="1" applyAlignment="1" applyProtection="1">
      <alignment horizontal="center" vertical="center" wrapText="1"/>
      <protection hidden="1"/>
    </xf>
    <xf numFmtId="0" fontId="88" fillId="34" borderId="71" xfId="0" applyFont="1" applyFill="1" applyBorder="1" applyAlignment="1" applyProtection="1">
      <alignment horizontal="center" vertical="center" wrapText="1"/>
      <protection hidden="1"/>
    </xf>
    <xf numFmtId="0" fontId="1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Border="1" applyAlignment="1" applyProtection="1">
      <alignment horizontal="right" vertical="center" wrapText="1"/>
      <protection hidden="1"/>
    </xf>
    <xf numFmtId="0" fontId="10" fillId="40" borderId="0" xfId="0" applyFont="1" applyFill="1" applyProtection="1">
      <protection hidden="1"/>
    </xf>
    <xf numFmtId="0" fontId="13" fillId="40" borderId="0" xfId="0" applyFont="1" applyFill="1" applyProtection="1">
      <protection hidden="1"/>
    </xf>
    <xf numFmtId="0" fontId="14" fillId="0" borderId="0" xfId="0" applyFont="1" applyFill="1" applyBorder="1" applyAlignment="1" applyProtection="1">
      <alignment horizontal="right" vertical="center" wrapText="1"/>
      <protection hidden="1"/>
    </xf>
    <xf numFmtId="0" fontId="9" fillId="28" borderId="9" xfId="0" applyFont="1" applyFill="1" applyBorder="1" applyAlignment="1" applyProtection="1">
      <alignment horizontal="center" vertical="center" wrapText="1"/>
      <protection hidden="1"/>
    </xf>
    <xf numFmtId="0" fontId="1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2" xfId="0" applyNumberFormat="1" applyFont="1" applyFill="1" applyBorder="1" applyAlignment="1" applyProtection="1">
      <alignment horizontal="center" vertical="center" wrapText="1"/>
      <protection hidden="1"/>
    </xf>
    <xf numFmtId="9" fontId="9" fillId="35" borderId="71" xfId="3" applyFont="1" applyFill="1" applyBorder="1" applyAlignment="1" applyProtection="1">
      <alignment horizontal="center" vertical="center"/>
      <protection hidden="1"/>
    </xf>
    <xf numFmtId="9" fontId="91" fillId="35" borderId="1" xfId="3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Protection="1">
      <protection hidden="1"/>
    </xf>
    <xf numFmtId="0" fontId="25" fillId="0" borderId="71" xfId="0" applyFont="1" applyFill="1" applyBorder="1" applyAlignment="1" applyProtection="1">
      <alignment horizontal="center" vertical="center" wrapText="1"/>
      <protection hidden="1"/>
    </xf>
    <xf numFmtId="9" fontId="11" fillId="0" borderId="71" xfId="3" applyFont="1" applyFill="1" applyBorder="1" applyAlignment="1" applyProtection="1">
      <alignment horizontal="center" vertical="center" textRotation="90"/>
      <protection hidden="1"/>
    </xf>
    <xf numFmtId="0" fontId="9" fillId="0" borderId="71" xfId="0" applyFont="1" applyFill="1" applyBorder="1" applyAlignment="1" applyProtection="1">
      <alignment horizontal="center" vertical="center" wrapText="1"/>
      <protection hidden="1"/>
    </xf>
    <xf numFmtId="0" fontId="15" fillId="0" borderId="71" xfId="0" applyFont="1" applyFill="1" applyBorder="1" applyAlignment="1" applyProtection="1">
      <alignment horizontal="center" vertical="center" wrapText="1"/>
      <protection hidden="1"/>
    </xf>
    <xf numFmtId="0" fontId="9" fillId="3" borderId="71" xfId="0" applyFont="1" applyFill="1" applyBorder="1" applyAlignment="1" applyProtection="1">
      <alignment horizontal="center" vertical="center" wrapText="1"/>
      <protection hidden="1"/>
    </xf>
    <xf numFmtId="0" fontId="0" fillId="0" borderId="33" xfId="0" applyBorder="1"/>
    <xf numFmtId="0" fontId="70" fillId="0" borderId="71" xfId="0" applyFont="1" applyFill="1" applyBorder="1" applyAlignment="1" applyProtection="1">
      <alignment horizontal="center" vertical="center"/>
      <protection locked="0" hidden="1"/>
    </xf>
    <xf numFmtId="14" fontId="67" fillId="0" borderId="13" xfId="0" applyNumberFormat="1" applyFont="1" applyFill="1" applyBorder="1" applyAlignment="1" applyProtection="1">
      <alignment vertical="center" wrapText="1"/>
      <protection hidden="1"/>
    </xf>
    <xf numFmtId="9" fontId="36" fillId="36" borderId="8" xfId="0" applyNumberFormat="1" applyFont="1" applyFill="1" applyBorder="1" applyAlignment="1" applyProtection="1">
      <alignment horizontal="right" vertical="center"/>
      <protection hidden="1"/>
    </xf>
    <xf numFmtId="0" fontId="36" fillId="31" borderId="8" xfId="0" applyFont="1" applyFill="1" applyBorder="1" applyAlignment="1" applyProtection="1">
      <alignment horizontal="right" vertical="center"/>
      <protection hidden="1"/>
    </xf>
    <xf numFmtId="0" fontId="36" fillId="29" borderId="11" xfId="0" applyFont="1" applyFill="1" applyBorder="1" applyAlignment="1" applyProtection="1">
      <alignment horizontal="right" vertical="center"/>
      <protection hidden="1"/>
    </xf>
    <xf numFmtId="0" fontId="36" fillId="29" borderId="22" xfId="0" applyFont="1" applyFill="1" applyBorder="1" applyAlignment="1" applyProtection="1">
      <alignment horizontal="right" vertical="center"/>
      <protection hidden="1"/>
    </xf>
    <xf numFmtId="0" fontId="36" fillId="29" borderId="29" xfId="0" applyFont="1" applyFill="1" applyBorder="1" applyAlignment="1" applyProtection="1">
      <alignment horizontal="center" vertical="center"/>
      <protection hidden="1"/>
    </xf>
    <xf numFmtId="0" fontId="9" fillId="29" borderId="10" xfId="0" applyFont="1" applyFill="1" applyBorder="1" applyAlignment="1" applyProtection="1">
      <alignment horizontal="center" vertical="center" wrapText="1"/>
      <protection hidden="1"/>
    </xf>
    <xf numFmtId="0" fontId="12" fillId="19" borderId="34" xfId="0" applyFont="1" applyFill="1" applyBorder="1" applyAlignment="1" applyProtection="1">
      <alignment horizontal="center" vertical="center" wrapText="1"/>
      <protection hidden="1"/>
    </xf>
    <xf numFmtId="0" fontId="16" fillId="31" borderId="11" xfId="0" applyFont="1" applyFill="1" applyBorder="1" applyAlignment="1" applyProtection="1">
      <alignment horizontal="center" vertical="center" wrapText="1"/>
      <protection hidden="1"/>
    </xf>
    <xf numFmtId="0" fontId="25" fillId="4" borderId="4" xfId="0" applyFont="1" applyFill="1" applyBorder="1" applyAlignment="1" applyProtection="1">
      <alignment horizontal="center" vertical="center" wrapText="1"/>
      <protection hidden="1"/>
    </xf>
    <xf numFmtId="9" fontId="2" fillId="13" borderId="0" xfId="3" applyFont="1" applyFill="1" applyBorder="1" applyAlignment="1" applyProtection="1">
      <alignment vertical="center"/>
      <protection hidden="1"/>
    </xf>
    <xf numFmtId="0" fontId="31" fillId="20" borderId="34" xfId="0" applyFont="1" applyFill="1" applyBorder="1" applyAlignment="1" applyProtection="1">
      <alignment horizontal="center" vertical="center" wrapText="1"/>
      <protection hidden="1"/>
    </xf>
    <xf numFmtId="0" fontId="25" fillId="8" borderId="4" xfId="0" applyFont="1" applyFill="1" applyBorder="1" applyAlignment="1" applyProtection="1">
      <alignment horizontal="center" vertical="center" wrapText="1"/>
      <protection hidden="1"/>
    </xf>
    <xf numFmtId="0" fontId="12" fillId="3" borderId="34" xfId="0" applyFont="1" applyFill="1" applyBorder="1" applyAlignment="1" applyProtection="1">
      <alignment horizontal="center" vertical="center" wrapText="1"/>
      <protection hidden="1"/>
    </xf>
    <xf numFmtId="0" fontId="16" fillId="0" borderId="11" xfId="0" applyFont="1" applyFill="1" applyBorder="1" applyAlignment="1" applyProtection="1">
      <alignment horizontal="center" vertical="center" wrapText="1"/>
      <protection hidden="1"/>
    </xf>
    <xf numFmtId="0" fontId="25" fillId="9" borderId="4" xfId="0" applyFont="1" applyFill="1" applyBorder="1" applyAlignment="1" applyProtection="1">
      <alignment horizontal="center" vertical="center" wrapText="1"/>
      <protection hidden="1"/>
    </xf>
    <xf numFmtId="0" fontId="31" fillId="21" borderId="34" xfId="0" applyFont="1" applyFill="1" applyBorder="1" applyAlignment="1" applyProtection="1">
      <alignment horizontal="center" vertical="center" wrapText="1"/>
      <protection hidden="1"/>
    </xf>
    <xf numFmtId="0" fontId="25" fillId="3" borderId="4" xfId="0" applyFont="1" applyFill="1" applyBorder="1" applyAlignment="1" applyProtection="1">
      <alignment horizontal="center" vertical="center" wrapText="1"/>
      <protection hidden="1"/>
    </xf>
    <xf numFmtId="0" fontId="12" fillId="22" borderId="34" xfId="0" applyFont="1" applyFill="1" applyBorder="1" applyAlignment="1" applyProtection="1">
      <alignment horizontal="center" vertical="center" wrapText="1"/>
      <protection hidden="1"/>
    </xf>
    <xf numFmtId="0" fontId="25" fillId="10" borderId="4" xfId="0" applyFont="1" applyFill="1" applyBorder="1" applyAlignment="1" applyProtection="1">
      <alignment horizontal="center" vertical="center" wrapText="1"/>
      <protection hidden="1"/>
    </xf>
    <xf numFmtId="0" fontId="32" fillId="23" borderId="34" xfId="0" applyFont="1" applyFill="1" applyBorder="1" applyAlignment="1" applyProtection="1">
      <alignment horizontal="center" vertical="center" wrapText="1"/>
      <protection hidden="1"/>
    </xf>
    <xf numFmtId="0" fontId="25" fillId="11" borderId="4" xfId="0" applyFont="1" applyFill="1" applyBorder="1" applyAlignment="1" applyProtection="1">
      <alignment horizontal="center" vertical="center" wrapText="1"/>
      <protection hidden="1"/>
    </xf>
    <xf numFmtId="0" fontId="12" fillId="24" borderId="34" xfId="0" applyFont="1" applyFill="1" applyBorder="1" applyAlignment="1" applyProtection="1">
      <alignment horizontal="center" vertical="center" wrapText="1"/>
      <protection hidden="1"/>
    </xf>
    <xf numFmtId="0" fontId="25" fillId="12" borderId="4" xfId="0" applyFont="1" applyFill="1" applyBorder="1" applyAlignment="1" applyProtection="1">
      <alignment horizontal="center" vertical="center" wrapText="1"/>
      <protection hidden="1"/>
    </xf>
    <xf numFmtId="0" fontId="12" fillId="25" borderId="34" xfId="0" applyFont="1" applyFill="1" applyBorder="1" applyAlignment="1" applyProtection="1">
      <alignment horizontal="center" vertical="center" wrapText="1"/>
      <protection hidden="1"/>
    </xf>
    <xf numFmtId="0" fontId="92" fillId="37" borderId="71" xfId="0" applyFont="1" applyFill="1" applyBorder="1" applyAlignment="1" applyProtection="1">
      <alignment horizontal="center" vertical="center" textRotation="90" wrapText="1"/>
      <protection hidden="1"/>
    </xf>
    <xf numFmtId="0" fontId="50" fillId="39" borderId="71" xfId="0" applyFont="1" applyFill="1" applyBorder="1" applyAlignment="1" applyProtection="1">
      <alignment horizontal="center" vertical="center" textRotation="90" wrapText="1"/>
      <protection hidden="1"/>
    </xf>
    <xf numFmtId="0" fontId="89" fillId="0" borderId="71" xfId="0" applyFont="1" applyFill="1" applyBorder="1" applyAlignment="1" applyProtection="1">
      <alignment horizontal="center" vertical="center" textRotation="90" wrapText="1"/>
      <protection hidden="1"/>
    </xf>
    <xf numFmtId="0" fontId="89" fillId="39" borderId="71" xfId="0" applyFont="1" applyFill="1" applyBorder="1" applyAlignment="1" applyProtection="1">
      <alignment horizontal="center" vertical="center" textRotation="90" wrapText="1"/>
      <protection hidden="1"/>
    </xf>
    <xf numFmtId="0" fontId="69" fillId="39" borderId="71" xfId="0" applyFont="1" applyFill="1" applyBorder="1" applyAlignment="1" applyProtection="1">
      <alignment horizontal="center" vertical="center" textRotation="90" wrapText="1"/>
      <protection hidden="1"/>
    </xf>
    <xf numFmtId="0" fontId="52" fillId="39" borderId="71" xfId="0" applyFont="1" applyFill="1" applyBorder="1" applyAlignment="1" applyProtection="1">
      <alignment horizontal="center" vertical="center" textRotation="90" wrapText="1"/>
      <protection hidden="1"/>
    </xf>
    <xf numFmtId="0" fontId="14" fillId="0" borderId="71" xfId="0" applyFont="1" applyFill="1" applyBorder="1" applyAlignment="1" applyProtection="1">
      <alignment horizontal="center" vertical="center"/>
      <protection locked="0" hidden="1"/>
    </xf>
    <xf numFmtId="0" fontId="18" fillId="0" borderId="71" xfId="0" applyFont="1" applyFill="1" applyBorder="1" applyAlignment="1" applyProtection="1">
      <alignment horizontal="center" vertical="center" wrapText="1"/>
      <protection locked="0" hidden="1"/>
    </xf>
    <xf numFmtId="0" fontId="17" fillId="0" borderId="71" xfId="0" applyFont="1" applyFill="1" applyBorder="1" applyAlignment="1" applyProtection="1">
      <alignment horizontal="center" vertical="center" wrapText="1"/>
      <protection locked="0" hidden="1"/>
    </xf>
    <xf numFmtId="9" fontId="91" fillId="35" borderId="1" xfId="3" applyFont="1" applyFill="1" applyBorder="1" applyAlignment="1" applyProtection="1">
      <alignment vertical="center"/>
      <protection hidden="1"/>
    </xf>
    <xf numFmtId="14" fontId="11" fillId="5" borderId="1" xfId="0" applyNumberFormat="1" applyFont="1" applyFill="1" applyBorder="1" applyAlignment="1" applyProtection="1">
      <alignment vertical="center" textRotation="90" wrapText="1"/>
      <protection locked="0" hidden="1"/>
    </xf>
    <xf numFmtId="14" fontId="11" fillId="4" borderId="71" xfId="0" applyNumberFormat="1" applyFont="1" applyFill="1" applyBorder="1" applyAlignment="1" applyProtection="1">
      <alignment vertical="center" textRotation="90" wrapText="1"/>
      <protection locked="0" hidden="1"/>
    </xf>
    <xf numFmtId="0" fontId="11" fillId="4" borderId="71" xfId="0" applyFont="1" applyFill="1" applyBorder="1" applyAlignment="1" applyProtection="1">
      <alignment vertical="center" textRotation="90" wrapText="1"/>
      <protection locked="0" hidden="1"/>
    </xf>
    <xf numFmtId="14" fontId="11" fillId="5" borderId="71" xfId="0" applyNumberFormat="1" applyFont="1" applyFill="1" applyBorder="1" applyAlignment="1" applyProtection="1">
      <alignment vertical="center" textRotation="90" wrapText="1"/>
      <protection locked="0" hidden="1"/>
    </xf>
    <xf numFmtId="0" fontId="50" fillId="36" borderId="71" xfId="0" applyFont="1" applyFill="1" applyBorder="1" applyAlignment="1" applyProtection="1">
      <alignment horizontal="center" vertical="center" textRotation="90" wrapText="1"/>
      <protection hidden="1"/>
    </xf>
    <xf numFmtId="0" fontId="65" fillId="0" borderId="7" xfId="0" applyFont="1" applyBorder="1" applyAlignment="1">
      <alignment horizontal="center" vertical="center"/>
    </xf>
    <xf numFmtId="0" fontId="0" fillId="0" borderId="35" xfId="0" applyBorder="1"/>
    <xf numFmtId="0" fontId="1" fillId="41" borderId="1" xfId="0" applyFont="1" applyFill="1" applyBorder="1" applyAlignment="1" applyProtection="1">
      <alignment horizontal="center" vertical="center" wrapText="1"/>
      <protection hidden="1"/>
    </xf>
    <xf numFmtId="0" fontId="10" fillId="0" borderId="0" xfId="0" applyNumberFormat="1" applyFont="1" applyProtection="1">
      <protection hidden="1"/>
    </xf>
    <xf numFmtId="0" fontId="57" fillId="39" borderId="0" xfId="0" applyFont="1" applyFill="1" applyAlignment="1" applyProtection="1">
      <alignment horizontal="center" vertical="center"/>
      <protection locked="0" hidden="1"/>
    </xf>
    <xf numFmtId="0" fontId="10" fillId="0" borderId="0" xfId="0" applyFont="1" applyAlignment="1" applyProtection="1">
      <alignment horizontal="center"/>
      <protection hidden="1"/>
    </xf>
    <xf numFmtId="0" fontId="15" fillId="33" borderId="9" xfId="0" applyFont="1" applyFill="1" applyBorder="1" applyAlignment="1" applyProtection="1">
      <alignment horizontal="center" vertical="center" wrapText="1"/>
      <protection hidden="1"/>
    </xf>
    <xf numFmtId="0" fontId="15" fillId="33" borderId="36" xfId="0" applyFont="1" applyFill="1" applyBorder="1" applyAlignment="1" applyProtection="1">
      <alignment horizontal="center" vertical="center" wrapText="1"/>
      <protection hidden="1"/>
    </xf>
    <xf numFmtId="0" fontId="9" fillId="42" borderId="1" xfId="0" applyFont="1" applyFill="1" applyBorder="1" applyAlignment="1" applyProtection="1">
      <alignment horizontal="center" vertical="center" wrapText="1"/>
      <protection hidden="1"/>
    </xf>
    <xf numFmtId="0" fontId="92" fillId="42" borderId="71" xfId="0" applyFont="1" applyFill="1" applyBorder="1" applyAlignment="1" applyProtection="1">
      <alignment horizontal="center" vertical="center" textRotation="90" wrapText="1"/>
      <protection hidden="1"/>
    </xf>
    <xf numFmtId="0" fontId="15" fillId="33" borderId="1" xfId="0" applyFont="1" applyFill="1" applyBorder="1" applyAlignment="1" applyProtection="1">
      <alignment horizontal="center" vertical="center" wrapText="1"/>
      <protection hidden="1"/>
    </xf>
    <xf numFmtId="9" fontId="34" fillId="35" borderId="28" xfId="3" applyFont="1" applyFill="1" applyBorder="1" applyAlignment="1" applyProtection="1">
      <alignment horizontal="center" vertical="center"/>
      <protection hidden="1"/>
    </xf>
    <xf numFmtId="9" fontId="93" fillId="35" borderId="14" xfId="3" applyFont="1" applyFill="1" applyBorder="1" applyAlignment="1" applyProtection="1">
      <alignment horizontal="center" vertical="center"/>
      <protection hidden="1"/>
    </xf>
    <xf numFmtId="9" fontId="93" fillId="35" borderId="29" xfId="3" applyFont="1" applyFill="1" applyBorder="1" applyAlignment="1" applyProtection="1">
      <alignment horizontal="center" vertical="center"/>
      <protection hidden="1"/>
    </xf>
    <xf numFmtId="0" fontId="48" fillId="32" borderId="0" xfId="0" applyFont="1" applyFill="1" applyProtection="1">
      <protection hidden="1"/>
    </xf>
    <xf numFmtId="0" fontId="66" fillId="29" borderId="37" xfId="0" applyFont="1" applyFill="1" applyBorder="1" applyAlignment="1" applyProtection="1">
      <alignment horizontal="right" vertical="center" wrapText="1"/>
      <protection hidden="1"/>
    </xf>
    <xf numFmtId="165" fontId="85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2" fillId="43" borderId="0" xfId="0" applyFont="1" applyFill="1" applyAlignment="1" applyProtection="1">
      <alignment horizontal="center" vertical="center"/>
      <protection hidden="1"/>
    </xf>
    <xf numFmtId="0" fontId="88" fillId="35" borderId="71" xfId="0" applyFont="1" applyFill="1" applyBorder="1" applyAlignment="1" applyProtection="1">
      <alignment horizontal="center" vertical="center" textRotation="90" wrapText="1"/>
      <protection hidden="1"/>
    </xf>
    <xf numFmtId="0" fontId="88" fillId="35" borderId="71" xfId="0" applyFont="1" applyFill="1" applyBorder="1" applyAlignment="1" applyProtection="1">
      <alignment horizontal="center" vertical="center" wrapText="1"/>
      <protection hidden="1"/>
    </xf>
    <xf numFmtId="0" fontId="52" fillId="27" borderId="0" xfId="0" applyFont="1" applyFill="1" applyAlignment="1" applyProtection="1">
      <alignment horizontal="center" vertical="center"/>
      <protection hidden="1"/>
    </xf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1" fillId="44" borderId="1" xfId="0" applyFont="1" applyFill="1" applyBorder="1" applyAlignment="1" applyProtection="1">
      <alignment horizontal="center" vertical="center" wrapText="1"/>
      <protection hidden="1"/>
    </xf>
    <xf numFmtId="0" fontId="97" fillId="30" borderId="5" xfId="2" applyFont="1" applyFill="1" applyBorder="1" applyAlignment="1">
      <alignment horizontal="center" vertical="center"/>
    </xf>
    <xf numFmtId="0" fontId="97" fillId="0" borderId="5" xfId="2" applyFont="1" applyBorder="1" applyAlignment="1">
      <alignment horizontal="center" vertical="center"/>
    </xf>
    <xf numFmtId="14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Protection="1">
      <protection hidden="1"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14" fillId="0" borderId="9" xfId="0" applyFont="1" applyBorder="1" applyAlignment="1" applyProtection="1">
      <alignment vertical="center" wrapText="1"/>
      <protection hidden="1"/>
    </xf>
    <xf numFmtId="0" fontId="9" fillId="28" borderId="74" xfId="0" applyFont="1" applyFill="1" applyBorder="1" applyAlignment="1" applyProtection="1">
      <alignment horizontal="center" vertical="center" wrapText="1"/>
      <protection hidden="1"/>
    </xf>
    <xf numFmtId="0" fontId="14" fillId="0" borderId="74" xfId="0" applyFont="1" applyBorder="1" applyAlignment="1" applyProtection="1">
      <alignment vertical="center" wrapText="1"/>
      <protection hidden="1"/>
    </xf>
    <xf numFmtId="0" fontId="56" fillId="13" borderId="74" xfId="0" applyFont="1" applyFill="1" applyBorder="1" applyAlignment="1" applyProtection="1">
      <alignment horizontal="center" vertical="center" wrapText="1"/>
      <protection hidden="1"/>
    </xf>
    <xf numFmtId="0" fontId="53" fillId="35" borderId="39" xfId="0" applyFont="1" applyFill="1" applyBorder="1" applyAlignment="1">
      <alignment horizontal="right"/>
    </xf>
    <xf numFmtId="0" fontId="49" fillId="35" borderId="39" xfId="1" applyFill="1" applyBorder="1" applyAlignment="1">
      <alignment horizontal="center" vertical="center"/>
    </xf>
    <xf numFmtId="0" fontId="0" fillId="35" borderId="39" xfId="0" applyFill="1" applyBorder="1" applyAlignment="1">
      <alignment horizontal="center" vertical="center"/>
    </xf>
    <xf numFmtId="0" fontId="99" fillId="46" borderId="39" xfId="0" applyFont="1" applyFill="1" applyBorder="1" applyAlignment="1">
      <alignment horizontal="right" vertical="center"/>
    </xf>
    <xf numFmtId="0" fontId="46" fillId="33" borderId="40" xfId="0" applyFont="1" applyFill="1" applyBorder="1" applyAlignment="1" applyProtection="1">
      <alignment horizontal="right" vertical="center" wrapText="1"/>
      <protection hidden="1"/>
    </xf>
    <xf numFmtId="14" fontId="17" fillId="33" borderId="75" xfId="0" applyNumberFormat="1" applyFont="1" applyFill="1" applyBorder="1" applyAlignment="1" applyProtection="1">
      <alignment horizontal="center" vertical="center" textRotation="90" wrapText="1"/>
      <protection hidden="1"/>
    </xf>
    <xf numFmtId="0" fontId="0" fillId="46" borderId="41" xfId="0" applyFill="1" applyBorder="1" applyAlignment="1">
      <alignment horizontal="center" textRotation="90"/>
    </xf>
    <xf numFmtId="0" fontId="0" fillId="0" borderId="75" xfId="0" applyBorder="1" applyAlignment="1">
      <alignment horizontal="center"/>
    </xf>
    <xf numFmtId="0" fontId="100" fillId="47" borderId="71" xfId="0" applyFont="1" applyFill="1" applyBorder="1" applyAlignment="1" applyProtection="1">
      <alignment horizontal="center" vertical="center" textRotation="90" wrapText="1"/>
      <protection hidden="1"/>
    </xf>
    <xf numFmtId="0" fontId="101" fillId="48" borderId="71" xfId="0" applyFont="1" applyFill="1" applyBorder="1" applyAlignment="1" applyProtection="1">
      <alignment horizontal="center" vertical="center" textRotation="90" wrapText="1"/>
      <protection hidden="1"/>
    </xf>
    <xf numFmtId="0" fontId="101" fillId="49" borderId="71" xfId="0" applyFont="1" applyFill="1" applyBorder="1" applyAlignment="1" applyProtection="1">
      <alignment horizontal="center" vertical="center" textRotation="90" wrapText="1"/>
      <protection hidden="1"/>
    </xf>
    <xf numFmtId="0" fontId="92" fillId="38" borderId="71" xfId="0" applyFont="1" applyFill="1" applyBorder="1" applyAlignment="1" applyProtection="1">
      <alignment horizontal="center" vertical="center" textRotation="90" wrapText="1"/>
      <protection hidden="1"/>
    </xf>
    <xf numFmtId="0" fontId="100" fillId="50" borderId="71" xfId="0" applyFont="1" applyFill="1" applyBorder="1" applyAlignment="1" applyProtection="1">
      <alignment horizontal="center" vertical="center" textRotation="90" wrapText="1"/>
      <protection hidden="1"/>
    </xf>
    <xf numFmtId="0" fontId="92" fillId="50" borderId="71" xfId="0" applyFont="1" applyFill="1" applyBorder="1" applyAlignment="1" applyProtection="1">
      <alignment horizontal="center" vertical="center" textRotation="90" wrapText="1"/>
      <protection hidden="1"/>
    </xf>
    <xf numFmtId="0" fontId="100" fillId="38" borderId="71" xfId="0" applyFont="1" applyFill="1" applyBorder="1" applyAlignment="1" applyProtection="1">
      <alignment horizontal="center" vertical="center" textRotation="90" wrapText="1"/>
      <protection hidden="1"/>
    </xf>
    <xf numFmtId="0" fontId="100" fillId="42" borderId="71" xfId="0" applyFont="1" applyFill="1" applyBorder="1" applyAlignment="1" applyProtection="1">
      <alignment horizontal="center" vertical="center" textRotation="90" wrapText="1"/>
      <protection hidden="1"/>
    </xf>
    <xf numFmtId="0" fontId="100" fillId="48" borderId="71" xfId="0" applyFont="1" applyFill="1" applyBorder="1" applyAlignment="1" applyProtection="1">
      <alignment horizontal="center" vertical="center" textRotation="90" wrapText="1"/>
      <protection hidden="1"/>
    </xf>
    <xf numFmtId="0" fontId="100" fillId="49" borderId="71" xfId="0" applyFont="1" applyFill="1" applyBorder="1" applyAlignment="1" applyProtection="1">
      <alignment horizontal="center" vertical="center" textRotation="90" wrapText="1"/>
      <protection hidden="1"/>
    </xf>
    <xf numFmtId="0" fontId="100" fillId="36" borderId="71" xfId="0" applyFont="1" applyFill="1" applyBorder="1" applyAlignment="1" applyProtection="1">
      <alignment horizontal="center" vertical="center" textRotation="90" wrapText="1"/>
      <protection hidden="1"/>
    </xf>
    <xf numFmtId="9" fontId="102" fillId="50" borderId="71" xfId="0" applyNumberFormat="1" applyFont="1" applyFill="1" applyBorder="1" applyAlignment="1" applyProtection="1">
      <alignment horizontal="center" vertical="center" wrapText="1"/>
      <protection hidden="1"/>
    </xf>
    <xf numFmtId="9" fontId="102" fillId="38" borderId="71" xfId="0" applyNumberFormat="1" applyFont="1" applyFill="1" applyBorder="1" applyAlignment="1" applyProtection="1">
      <alignment horizontal="center" vertical="center" wrapText="1"/>
      <protection hidden="1"/>
    </xf>
    <xf numFmtId="9" fontId="102" fillId="42" borderId="71" xfId="0" applyNumberFormat="1" applyFont="1" applyFill="1" applyBorder="1" applyAlignment="1" applyProtection="1">
      <alignment horizontal="center" vertical="center" wrapText="1"/>
      <protection hidden="1"/>
    </xf>
    <xf numFmtId="9" fontId="102" fillId="36" borderId="71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Fill="1" applyBorder="1" applyAlignment="1" applyProtection="1">
      <alignment horizontal="center" vertical="center" textRotation="90" wrapText="1"/>
      <protection hidden="1"/>
    </xf>
    <xf numFmtId="0" fontId="18" fillId="7" borderId="71" xfId="0" applyFont="1" applyFill="1" applyBorder="1" applyAlignment="1" applyProtection="1">
      <alignment horizontal="center" vertical="center" textRotation="90" wrapText="1"/>
      <protection hidden="1"/>
    </xf>
    <xf numFmtId="0" fontId="10" fillId="7" borderId="71" xfId="0" applyFont="1" applyFill="1" applyBorder="1" applyAlignment="1" applyProtection="1">
      <alignment horizontal="center" vertical="center" textRotation="90" wrapText="1"/>
      <protection hidden="1"/>
    </xf>
    <xf numFmtId="0" fontId="10" fillId="7" borderId="1" xfId="0" applyFont="1" applyFill="1" applyBorder="1" applyAlignment="1" applyProtection="1">
      <alignment horizontal="center" vertical="center" textRotation="90" wrapText="1"/>
      <protection hidden="1"/>
    </xf>
    <xf numFmtId="0" fontId="10" fillId="7" borderId="71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Alignment="1">
      <alignment horizontal="center"/>
    </xf>
    <xf numFmtId="0" fontId="96" fillId="35" borderId="5" xfId="0" applyFont="1" applyFill="1" applyBorder="1" applyAlignment="1">
      <alignment horizontal="left" vertical="center" wrapText="1"/>
    </xf>
    <xf numFmtId="14" fontId="96" fillId="35" borderId="5" xfId="0" applyNumberFormat="1" applyFont="1" applyFill="1" applyBorder="1" applyAlignment="1">
      <alignment horizontal="right" vertical="center" wrapText="1"/>
    </xf>
    <xf numFmtId="0" fontId="0" fillId="4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96" fillId="0" borderId="5" xfId="0" applyFont="1" applyFill="1" applyBorder="1" applyAlignment="1">
      <alignment horizontal="left" vertical="center" wrapText="1"/>
    </xf>
    <xf numFmtId="0" fontId="0" fillId="35" borderId="5" xfId="0" applyFill="1" applyBorder="1"/>
    <xf numFmtId="0" fontId="98" fillId="35" borderId="5" xfId="0" applyFont="1" applyFill="1" applyBorder="1" applyAlignment="1">
      <alignment vertical="center" wrapText="1"/>
    </xf>
    <xf numFmtId="14" fontId="0" fillId="35" borderId="5" xfId="0" applyNumberFormat="1" applyFill="1" applyBorder="1"/>
    <xf numFmtId="0" fontId="0" fillId="35" borderId="5" xfId="0" applyFill="1" applyBorder="1" applyAlignment="1">
      <alignment horizontal="center" vertical="center"/>
    </xf>
    <xf numFmtId="0" fontId="0" fillId="0" borderId="5" xfId="0" applyFill="1" applyBorder="1"/>
    <xf numFmtId="0" fontId="98" fillId="0" borderId="5" xfId="0" applyFont="1" applyFill="1" applyBorder="1" applyAlignment="1">
      <alignment vertical="center" wrapText="1"/>
    </xf>
    <xf numFmtId="0" fontId="0" fillId="53" borderId="5" xfId="0" applyFill="1" applyBorder="1" applyAlignment="1">
      <alignment horizontal="center"/>
    </xf>
    <xf numFmtId="0" fontId="95" fillId="0" borderId="0" xfId="1" applyFont="1" applyFill="1" applyBorder="1" applyAlignment="1" applyProtection="1">
      <alignment horizontal="left" vertical="center"/>
      <protection hidden="1"/>
    </xf>
    <xf numFmtId="0" fontId="94" fillId="0" borderId="0" xfId="0" applyFont="1" applyFill="1" applyBorder="1" applyAlignment="1" applyProtection="1">
      <alignment horizontal="center" vertical="center"/>
      <protection hidden="1"/>
    </xf>
    <xf numFmtId="0" fontId="97" fillId="30" borderId="5" xfId="2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7" fillId="0" borderId="5" xfId="2" applyFont="1" applyBorder="1" applyAlignment="1" applyProtection="1">
      <alignment horizontal="center" vertical="center"/>
      <protection hidden="1"/>
    </xf>
    <xf numFmtId="0" fontId="98" fillId="0" borderId="0" xfId="0" applyFont="1" applyBorder="1" applyAlignment="1">
      <alignment horizontal="center" vertical="center" wrapText="1"/>
    </xf>
    <xf numFmtId="0" fontId="115" fillId="0" borderId="0" xfId="0" applyFont="1" applyBorder="1" applyAlignment="1">
      <alignment horizontal="center" vertical="center" wrapText="1"/>
    </xf>
    <xf numFmtId="0" fontId="115" fillId="0" borderId="8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/>
    </xf>
    <xf numFmtId="0" fontId="0" fillId="0" borderId="0" xfId="0" applyBorder="1" applyAlignment="1">
      <alignment horizontal="center"/>
    </xf>
    <xf numFmtId="0" fontId="119" fillId="54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/>
      <protection hidden="1"/>
    </xf>
    <xf numFmtId="0" fontId="94" fillId="26" borderId="74" xfId="0" applyFont="1" applyFill="1" applyBorder="1" applyAlignment="1" applyProtection="1">
      <alignment horizontal="center" vertical="center"/>
      <protection locked="0" hidden="1"/>
    </xf>
    <xf numFmtId="0" fontId="94" fillId="26" borderId="76" xfId="0" applyFont="1" applyFill="1" applyBorder="1" applyAlignment="1" applyProtection="1">
      <alignment horizontal="center" vertical="center"/>
      <protection locked="0" hidden="1"/>
    </xf>
    <xf numFmtId="0" fontId="94" fillId="26" borderId="77" xfId="0" applyFont="1" applyFill="1" applyBorder="1" applyAlignment="1" applyProtection="1">
      <alignment horizontal="center" vertical="center"/>
      <protection locked="0" hidden="1"/>
    </xf>
    <xf numFmtId="0" fontId="22" fillId="2" borderId="9" xfId="0" applyFont="1" applyFill="1" applyBorder="1" applyAlignment="1" applyProtection="1">
      <alignment horizontal="center" vertical="center"/>
      <protection hidden="1"/>
    </xf>
    <xf numFmtId="0" fontId="22" fillId="2" borderId="36" xfId="0" applyFont="1" applyFill="1" applyBorder="1" applyAlignment="1" applyProtection="1">
      <alignment horizontal="center" vertical="center"/>
      <protection hidden="1"/>
    </xf>
    <xf numFmtId="0" fontId="94" fillId="26" borderId="1" xfId="0" applyFont="1" applyFill="1" applyBorder="1" applyAlignment="1" applyProtection="1">
      <alignment horizontal="center" vertical="center"/>
      <protection hidden="1"/>
    </xf>
    <xf numFmtId="0" fontId="95" fillId="0" borderId="78" xfId="1" applyFont="1" applyBorder="1" applyAlignment="1" applyProtection="1">
      <alignment horizontal="center"/>
      <protection hidden="1"/>
    </xf>
    <xf numFmtId="0" fontId="58" fillId="0" borderId="78" xfId="0" applyFont="1" applyBorder="1" applyAlignment="1" applyProtection="1">
      <alignment horizontal="center"/>
      <protection hidden="1"/>
    </xf>
    <xf numFmtId="0" fontId="95" fillId="0" borderId="43" xfId="1" applyFont="1" applyFill="1" applyBorder="1" applyAlignment="1" applyProtection="1">
      <alignment horizontal="center"/>
      <protection hidden="1"/>
    </xf>
    <xf numFmtId="0" fontId="58" fillId="0" borderId="43" xfId="0" applyFont="1" applyFill="1" applyBorder="1" applyAlignment="1" applyProtection="1">
      <alignment horizontal="center"/>
      <protection hidden="1"/>
    </xf>
    <xf numFmtId="0" fontId="103" fillId="26" borderId="1" xfId="0" applyFont="1" applyFill="1" applyBorder="1" applyAlignment="1" applyProtection="1">
      <alignment horizontal="center" vertical="center"/>
      <protection locked="0" hidden="1"/>
    </xf>
    <xf numFmtId="0" fontId="103" fillId="26" borderId="1" xfId="0" applyFont="1" applyFill="1" applyBorder="1" applyAlignment="1" applyProtection="1">
      <alignment horizontal="center" vertical="center"/>
      <protection hidden="1"/>
    </xf>
    <xf numFmtId="0" fontId="38" fillId="2" borderId="42" xfId="0" applyFont="1" applyFill="1" applyBorder="1" applyAlignment="1" applyProtection="1">
      <alignment horizontal="left" vertical="center"/>
      <protection hidden="1"/>
    </xf>
    <xf numFmtId="0" fontId="38" fillId="2" borderId="36" xfId="0" applyFont="1" applyFill="1" applyBorder="1" applyAlignment="1" applyProtection="1">
      <alignment horizontal="left" vertical="center"/>
      <protection hidden="1"/>
    </xf>
    <xf numFmtId="0" fontId="38" fillId="2" borderId="9" xfId="0" applyFont="1" applyFill="1" applyBorder="1" applyAlignment="1" applyProtection="1">
      <alignment horizontal="right" vertical="center"/>
      <protection hidden="1"/>
    </xf>
    <xf numFmtId="0" fontId="38" fillId="2" borderId="42" xfId="0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7" fillId="3" borderId="71" xfId="0" applyFont="1" applyFill="1" applyBorder="1" applyAlignment="1" applyProtection="1">
      <alignment horizontal="center" vertical="center" wrapText="1"/>
      <protection hidden="1"/>
    </xf>
    <xf numFmtId="0" fontId="15" fillId="33" borderId="1" xfId="0" applyFont="1" applyFill="1" applyBorder="1" applyAlignment="1" applyProtection="1">
      <alignment horizontal="center" vertical="center" wrapText="1"/>
      <protection hidden="1"/>
    </xf>
    <xf numFmtId="0" fontId="8" fillId="3" borderId="71" xfId="0" applyFont="1" applyFill="1" applyBorder="1" applyAlignment="1" applyProtection="1">
      <alignment horizontal="center" vertical="center" wrapText="1"/>
      <protection hidden="1"/>
    </xf>
    <xf numFmtId="0" fontId="15" fillId="33" borderId="71" xfId="0" applyFont="1" applyFill="1" applyBorder="1" applyAlignment="1" applyProtection="1">
      <alignment horizontal="center" vertical="center" wrapText="1"/>
      <protection hidden="1"/>
    </xf>
    <xf numFmtId="0" fontId="34" fillId="3" borderId="71" xfId="0" applyFont="1" applyFill="1" applyBorder="1" applyAlignment="1" applyProtection="1">
      <alignment horizontal="center" vertical="center" wrapText="1"/>
      <protection hidden="1"/>
    </xf>
    <xf numFmtId="0" fontId="8" fillId="3" borderId="79" xfId="0" applyFont="1" applyFill="1" applyBorder="1" applyAlignment="1" applyProtection="1">
      <alignment horizontal="center" vertical="center" wrapText="1"/>
      <protection hidden="1"/>
    </xf>
    <xf numFmtId="0" fontId="8" fillId="3" borderId="80" xfId="0" applyFont="1" applyFill="1" applyBorder="1" applyAlignment="1" applyProtection="1">
      <alignment horizontal="center" vertical="center" wrapText="1"/>
      <protection hidden="1"/>
    </xf>
    <xf numFmtId="0" fontId="0" fillId="13" borderId="44" xfId="0" applyFill="1" applyBorder="1" applyAlignment="1" applyProtection="1">
      <alignment horizontal="center"/>
      <protection hidden="1"/>
    </xf>
    <xf numFmtId="0" fontId="0" fillId="13" borderId="45" xfId="0" applyFill="1" applyBorder="1" applyAlignment="1" applyProtection="1">
      <alignment horizontal="center"/>
      <protection hidden="1"/>
    </xf>
    <xf numFmtId="0" fontId="0" fillId="13" borderId="46" xfId="0" applyFill="1" applyBorder="1" applyAlignment="1" applyProtection="1">
      <alignment horizontal="center"/>
      <protection hidden="1"/>
    </xf>
    <xf numFmtId="0" fontId="104" fillId="0" borderId="47" xfId="0" applyFont="1" applyFill="1" applyBorder="1" applyAlignment="1" applyProtection="1">
      <alignment horizontal="center" vertical="center"/>
      <protection hidden="1"/>
    </xf>
    <xf numFmtId="0" fontId="104" fillId="0" borderId="33" xfId="0" applyFont="1" applyFill="1" applyBorder="1" applyAlignment="1" applyProtection="1">
      <alignment horizontal="center" vertical="center"/>
      <protection hidden="1"/>
    </xf>
    <xf numFmtId="0" fontId="104" fillId="0" borderId="48" xfId="0" applyFont="1" applyFill="1" applyBorder="1" applyAlignment="1" applyProtection="1">
      <alignment horizontal="center" vertical="center"/>
      <protection hidden="1"/>
    </xf>
    <xf numFmtId="0" fontId="105" fillId="29" borderId="11" xfId="0" applyFont="1" applyFill="1" applyBorder="1" applyAlignment="1" applyProtection="1">
      <alignment horizontal="center" vertical="center"/>
      <protection hidden="1"/>
    </xf>
    <xf numFmtId="0" fontId="105" fillId="29" borderId="22" xfId="0" applyFont="1" applyFill="1" applyBorder="1" applyAlignment="1" applyProtection="1">
      <alignment horizontal="center" vertical="center"/>
      <protection hidden="1"/>
    </xf>
    <xf numFmtId="0" fontId="105" fillId="29" borderId="29" xfId="0" applyFont="1" applyFill="1" applyBorder="1" applyAlignment="1" applyProtection="1">
      <alignment horizontal="center" vertical="center"/>
      <protection hidden="1"/>
    </xf>
    <xf numFmtId="0" fontId="26" fillId="39" borderId="49" xfId="0" applyFont="1" applyFill="1" applyBorder="1" applyAlignment="1" applyProtection="1">
      <alignment horizontal="center" vertical="center"/>
      <protection locked="0"/>
    </xf>
    <xf numFmtId="0" fontId="26" fillId="39" borderId="34" xfId="0" applyFont="1" applyFill="1" applyBorder="1" applyAlignment="1" applyProtection="1">
      <alignment horizontal="center" vertical="center"/>
      <protection locked="0"/>
    </xf>
    <xf numFmtId="0" fontId="26" fillId="39" borderId="50" xfId="0" applyFont="1" applyFill="1" applyBorder="1" applyAlignment="1" applyProtection="1">
      <alignment horizontal="center" vertical="center"/>
      <protection locked="0"/>
    </xf>
    <xf numFmtId="0" fontId="106" fillId="31" borderId="10" xfId="0" applyFont="1" applyFill="1" applyBorder="1" applyAlignment="1" applyProtection="1">
      <alignment horizontal="center" vertical="center" wrapText="1"/>
      <protection hidden="1"/>
    </xf>
    <xf numFmtId="0" fontId="106" fillId="31" borderId="28" xfId="0" applyFont="1" applyFill="1" applyBorder="1" applyAlignment="1" applyProtection="1">
      <alignment horizontal="center" vertical="center" wrapText="1"/>
      <protection hidden="1"/>
    </xf>
    <xf numFmtId="0" fontId="107" fillId="0" borderId="8" xfId="0" applyFont="1" applyBorder="1" applyAlignment="1" applyProtection="1">
      <alignment horizontal="center" vertical="center" wrapText="1"/>
      <protection hidden="1"/>
    </xf>
    <xf numFmtId="0" fontId="107" fillId="0" borderId="14" xfId="0" applyFont="1" applyBorder="1" applyAlignment="1" applyProtection="1">
      <alignment horizontal="center" vertical="center" wrapText="1"/>
      <protection hidden="1"/>
    </xf>
    <xf numFmtId="0" fontId="107" fillId="0" borderId="37" xfId="0" applyFont="1" applyBorder="1" applyAlignment="1" applyProtection="1">
      <alignment horizontal="center" vertical="center" wrapText="1"/>
      <protection hidden="1"/>
    </xf>
    <xf numFmtId="0" fontId="107" fillId="0" borderId="38" xfId="0" applyFont="1" applyBorder="1" applyAlignment="1" applyProtection="1">
      <alignment horizontal="center" vertical="center" wrapText="1"/>
      <protection hidden="1"/>
    </xf>
    <xf numFmtId="0" fontId="108" fillId="0" borderId="8" xfId="0" applyFont="1" applyBorder="1" applyAlignment="1" applyProtection="1">
      <alignment horizontal="center" wrapText="1"/>
      <protection hidden="1"/>
    </xf>
    <xf numFmtId="0" fontId="108" fillId="0" borderId="14" xfId="0" applyFont="1" applyBorder="1" applyAlignment="1" applyProtection="1">
      <alignment horizontal="center" wrapText="1"/>
      <protection hidden="1"/>
    </xf>
    <xf numFmtId="14" fontId="109" fillId="39" borderId="10" xfId="0" applyNumberFormat="1" applyFont="1" applyFill="1" applyBorder="1" applyAlignment="1" applyProtection="1">
      <alignment horizontal="center" vertical="center" wrapText="1"/>
      <protection locked="0" hidden="1"/>
    </xf>
    <xf numFmtId="14" fontId="109" fillId="39" borderId="28" xfId="0" applyNumberFormat="1" applyFont="1" applyFill="1" applyBorder="1" applyAlignment="1" applyProtection="1">
      <alignment horizontal="center" vertical="center" wrapText="1"/>
      <protection locked="0" hidden="1"/>
    </xf>
    <xf numFmtId="14" fontId="109" fillId="39" borderId="11" xfId="0" applyNumberFormat="1" applyFont="1" applyFill="1" applyBorder="1" applyAlignment="1" applyProtection="1">
      <alignment horizontal="center" vertical="center" wrapText="1"/>
      <protection locked="0" hidden="1"/>
    </xf>
    <xf numFmtId="14" fontId="109" fillId="39" borderId="29" xfId="0" applyNumberFormat="1" applyFont="1" applyFill="1" applyBorder="1" applyAlignment="1" applyProtection="1">
      <alignment horizontal="center" vertical="center" wrapText="1"/>
      <protection locked="0" hidden="1"/>
    </xf>
    <xf numFmtId="165" fontId="85" fillId="51" borderId="11" xfId="0" applyNumberFormat="1" applyFont="1" applyFill="1" applyBorder="1" applyAlignment="1" applyProtection="1">
      <alignment horizontal="center" vertical="center" wrapText="1"/>
      <protection hidden="1"/>
    </xf>
    <xf numFmtId="165" fontId="85" fillId="51" borderId="29" xfId="0" applyNumberFormat="1" applyFont="1" applyFill="1" applyBorder="1" applyAlignment="1" applyProtection="1">
      <alignment horizontal="center" vertical="center" wrapText="1"/>
      <protection hidden="1"/>
    </xf>
    <xf numFmtId="0" fontId="110" fillId="51" borderId="10" xfId="0" applyFont="1" applyFill="1" applyBorder="1" applyAlignment="1" applyProtection="1">
      <alignment horizontal="center" vertical="center" wrapText="1"/>
      <protection hidden="1"/>
    </xf>
    <xf numFmtId="0" fontId="110" fillId="51" borderId="28" xfId="0" applyFont="1" applyFill="1" applyBorder="1" applyAlignment="1" applyProtection="1">
      <alignment horizontal="center" vertical="center" wrapText="1"/>
      <protection hidden="1"/>
    </xf>
    <xf numFmtId="0" fontId="7" fillId="39" borderId="9" xfId="0" applyFont="1" applyFill="1" applyBorder="1" applyAlignment="1" applyProtection="1">
      <alignment horizontal="center" vertical="center" wrapText="1"/>
      <protection locked="0" hidden="1"/>
    </xf>
    <xf numFmtId="0" fontId="7" fillId="39" borderId="36" xfId="0" applyFont="1" applyFill="1" applyBorder="1" applyAlignment="1" applyProtection="1">
      <alignment horizontal="center" vertical="center" wrapText="1"/>
      <protection locked="0"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3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left"/>
    </xf>
    <xf numFmtId="0" fontId="52" fillId="0" borderId="73" xfId="0" applyFont="1" applyBorder="1" applyAlignment="1">
      <alignment horizontal="left" vertical="center"/>
    </xf>
    <xf numFmtId="0" fontId="52" fillId="0" borderId="72" xfId="0" applyFont="1" applyBorder="1" applyAlignment="1">
      <alignment horizontal="left" vertical="center"/>
    </xf>
    <xf numFmtId="0" fontId="52" fillId="29" borderId="73" xfId="0" applyFont="1" applyFill="1" applyBorder="1" applyAlignment="1">
      <alignment horizontal="left" vertical="center"/>
    </xf>
    <xf numFmtId="0" fontId="52" fillId="29" borderId="72" xfId="0" applyFont="1" applyFill="1" applyBorder="1" applyAlignment="1">
      <alignment horizontal="left" vertical="center"/>
    </xf>
    <xf numFmtId="14" fontId="0" fillId="0" borderId="81" xfId="0" applyNumberFormat="1" applyBorder="1" applyAlignment="1">
      <alignment horizontal="center" vertical="center"/>
    </xf>
    <xf numFmtId="14" fontId="0" fillId="0" borderId="73" xfId="0" applyNumberForma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14" fontId="52" fillId="29" borderId="81" xfId="0" applyNumberFormat="1" applyFont="1" applyFill="1" applyBorder="1" applyAlignment="1">
      <alignment horizontal="center" vertical="center"/>
    </xf>
    <xf numFmtId="14" fontId="52" fillId="29" borderId="73" xfId="0" applyNumberFormat="1" applyFont="1" applyFill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64" fillId="0" borderId="73" xfId="0" applyFont="1" applyBorder="1" applyAlignment="1">
      <alignment horizontal="right" vertical="center"/>
    </xf>
    <xf numFmtId="0" fontId="112" fillId="0" borderId="0" xfId="0" applyFont="1" applyAlignment="1">
      <alignment horizontal="center" vertical="center" wrapText="1"/>
    </xf>
    <xf numFmtId="0" fontId="111" fillId="0" borderId="81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75" fillId="0" borderId="28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8" fillId="29" borderId="68" xfId="0" applyFont="1" applyFill="1" applyBorder="1" applyAlignment="1">
      <alignment horizontal="center" vertical="center" wrapText="1"/>
    </xf>
    <xf numFmtId="0" fontId="78" fillId="29" borderId="69" xfId="0" applyFont="1" applyFill="1" applyBorder="1" applyAlignment="1">
      <alignment horizontal="center" vertical="center" wrapText="1"/>
    </xf>
    <xf numFmtId="0" fontId="78" fillId="29" borderId="70" xfId="0" applyFont="1" applyFill="1" applyBorder="1" applyAlignment="1">
      <alignment horizontal="center" vertical="center" wrapText="1"/>
    </xf>
    <xf numFmtId="0" fontId="78" fillId="34" borderId="62" xfId="0" applyFont="1" applyFill="1" applyBorder="1" applyAlignment="1">
      <alignment horizontal="center" vertical="top" wrapText="1"/>
    </xf>
    <xf numFmtId="0" fontId="78" fillId="34" borderId="63" xfId="0" applyFont="1" applyFill="1" applyBorder="1" applyAlignment="1">
      <alignment horizontal="center" vertical="top" wrapText="1"/>
    </xf>
    <xf numFmtId="0" fontId="78" fillId="34" borderId="64" xfId="0" applyFont="1" applyFill="1" applyBorder="1" applyAlignment="1">
      <alignment horizontal="center" vertical="top" wrapText="1"/>
    </xf>
    <xf numFmtId="0" fontId="78" fillId="29" borderId="51" xfId="0" applyFont="1" applyFill="1" applyBorder="1" applyAlignment="1">
      <alignment vertical="center" wrapText="1"/>
    </xf>
    <xf numFmtId="0" fontId="78" fillId="29" borderId="5" xfId="0" applyFont="1" applyFill="1" applyBorder="1" applyAlignment="1">
      <alignment vertical="center" wrapText="1"/>
    </xf>
    <xf numFmtId="0" fontId="78" fillId="29" borderId="52" xfId="0" applyFont="1" applyFill="1" applyBorder="1" applyAlignment="1">
      <alignment vertical="center" wrapText="1"/>
    </xf>
    <xf numFmtId="0" fontId="78" fillId="34" borderId="7" xfId="0" applyFont="1" applyFill="1" applyBorder="1" applyAlignment="1">
      <alignment horizontal="center" vertical="top" wrapText="1"/>
    </xf>
    <xf numFmtId="0" fontId="78" fillId="34" borderId="5" xfId="0" applyFont="1" applyFill="1" applyBorder="1" applyAlignment="1">
      <alignment horizontal="center" vertical="top" wrapText="1"/>
    </xf>
    <xf numFmtId="0" fontId="78" fillId="34" borderId="52" xfId="0" applyFont="1" applyFill="1" applyBorder="1" applyAlignment="1">
      <alignment horizontal="center" vertical="top" wrapText="1"/>
    </xf>
    <xf numFmtId="0" fontId="78" fillId="34" borderId="65" xfId="0" applyFont="1" applyFill="1" applyBorder="1" applyAlignment="1">
      <alignment horizontal="center" vertical="top" wrapText="1"/>
    </xf>
    <xf numFmtId="0" fontId="78" fillId="34" borderId="53" xfId="0" applyFont="1" applyFill="1" applyBorder="1" applyAlignment="1">
      <alignment horizontal="center" vertical="top" wrapText="1"/>
    </xf>
    <xf numFmtId="0" fontId="78" fillId="34" borderId="54" xfId="0" applyFont="1" applyFill="1" applyBorder="1" applyAlignment="1">
      <alignment horizontal="center" vertical="top" wrapText="1"/>
    </xf>
    <xf numFmtId="0" fontId="78" fillId="29" borderId="17" xfId="0" applyFont="1" applyFill="1" applyBorder="1" applyAlignment="1">
      <alignment vertical="center" wrapText="1"/>
    </xf>
    <xf numFmtId="0" fontId="78" fillId="29" borderId="53" xfId="0" applyFont="1" applyFill="1" applyBorder="1" applyAlignment="1">
      <alignment vertical="center" wrapText="1"/>
    </xf>
    <xf numFmtId="0" fontId="78" fillId="29" borderId="54" xfId="0" applyFont="1" applyFill="1" applyBorder="1" applyAlignment="1">
      <alignment vertical="center" wrapText="1"/>
    </xf>
    <xf numFmtId="0" fontId="75" fillId="34" borderId="61" xfId="0" applyFont="1" applyFill="1" applyBorder="1" applyAlignment="1">
      <alignment horizontal="center" vertical="center" wrapText="1"/>
    </xf>
    <xf numFmtId="0" fontId="75" fillId="34" borderId="23" xfId="0" applyFont="1" applyFill="1" applyBorder="1" applyAlignment="1">
      <alignment horizontal="center" vertical="center" wrapText="1"/>
    </xf>
    <xf numFmtId="0" fontId="75" fillId="0" borderId="57" xfId="0" applyFont="1" applyBorder="1" applyAlignment="1">
      <alignment horizontal="center" vertical="center" wrapText="1"/>
    </xf>
    <xf numFmtId="0" fontId="75" fillId="0" borderId="7" xfId="0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0" fontId="81" fillId="0" borderId="6" xfId="0" applyFont="1" applyBorder="1" applyAlignment="1">
      <alignment horizontal="center" vertical="center" wrapText="1"/>
    </xf>
    <xf numFmtId="0" fontId="52" fillId="29" borderId="6" xfId="0" applyFont="1" applyFill="1" applyBorder="1" applyAlignment="1">
      <alignment horizontal="center" vertical="center"/>
    </xf>
    <xf numFmtId="0" fontId="52" fillId="29" borderId="3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 wrapText="1"/>
    </xf>
    <xf numFmtId="0" fontId="75" fillId="0" borderId="15" xfId="0" applyFont="1" applyBorder="1" applyAlignment="1">
      <alignment horizontal="center" vertical="center" wrapText="1"/>
    </xf>
    <xf numFmtId="0" fontId="75" fillId="0" borderId="56" xfId="0" applyFont="1" applyBorder="1" applyAlignment="1">
      <alignment horizontal="center" vertical="center" wrapText="1"/>
    </xf>
    <xf numFmtId="0" fontId="75" fillId="0" borderId="6" xfId="0" applyFont="1" applyBorder="1" applyAlignment="1">
      <alignment horizontal="center" vertical="center" wrapText="1"/>
    </xf>
    <xf numFmtId="0" fontId="75" fillId="29" borderId="66" xfId="0" applyFont="1" applyFill="1" applyBorder="1" applyAlignment="1">
      <alignment horizontal="center" vertical="center" wrapText="1"/>
    </xf>
    <xf numFmtId="0" fontId="75" fillId="29" borderId="67" xfId="0" applyFont="1" applyFill="1" applyBorder="1" applyAlignment="1">
      <alignment horizontal="center" vertical="center" wrapText="1"/>
    </xf>
    <xf numFmtId="0" fontId="113" fillId="29" borderId="58" xfId="0" applyFont="1" applyFill="1" applyBorder="1" applyAlignment="1">
      <alignment horizontal="center" vertical="center"/>
    </xf>
    <xf numFmtId="0" fontId="113" fillId="29" borderId="59" xfId="0" applyFont="1" applyFill="1" applyBorder="1" applyAlignment="1">
      <alignment horizontal="center" vertical="center"/>
    </xf>
    <xf numFmtId="0" fontId="113" fillId="29" borderId="60" xfId="0" applyFont="1" applyFill="1" applyBorder="1" applyAlignment="1">
      <alignment horizontal="center" vertical="center"/>
    </xf>
    <xf numFmtId="14" fontId="113" fillId="29" borderId="6" xfId="0" applyNumberFormat="1" applyFont="1" applyFill="1" applyBorder="1" applyAlignment="1">
      <alignment horizontal="center" vertical="center"/>
    </xf>
    <xf numFmtId="14" fontId="113" fillId="29" borderId="7" xfId="0" applyNumberFormat="1" applyFont="1" applyFill="1" applyBorder="1" applyAlignment="1">
      <alignment horizontal="center" vertical="center"/>
    </xf>
    <xf numFmtId="0" fontId="0" fillId="0" borderId="55" xfId="0" applyBorder="1" applyAlignment="1">
      <alignment horizontal="right"/>
    </xf>
    <xf numFmtId="0" fontId="0" fillId="0" borderId="0" xfId="0" applyBorder="1" applyAlignment="1">
      <alignment horizontal="right"/>
    </xf>
    <xf numFmtId="0" fontId="8" fillId="36" borderId="71" xfId="0" applyFont="1" applyFill="1" applyBorder="1" applyAlignment="1" applyProtection="1">
      <alignment horizontal="center" vertical="center" wrapText="1"/>
      <protection hidden="1"/>
    </xf>
    <xf numFmtId="0" fontId="8" fillId="52" borderId="71" xfId="0" applyFont="1" applyFill="1" applyBorder="1" applyAlignment="1" applyProtection="1">
      <alignment horizontal="center" vertical="center" wrapText="1"/>
      <protection hidden="1"/>
    </xf>
    <xf numFmtId="0" fontId="50" fillId="39" borderId="82" xfId="0" applyFont="1" applyFill="1" applyBorder="1" applyAlignment="1" applyProtection="1">
      <alignment horizontal="center" vertical="center" textRotation="90" wrapText="1"/>
      <protection hidden="1"/>
    </xf>
    <xf numFmtId="0" fontId="50" fillId="39" borderId="83" xfId="0" applyFont="1" applyFill="1" applyBorder="1" applyAlignment="1" applyProtection="1">
      <alignment horizontal="center" vertical="center" textRotation="90" wrapText="1"/>
      <protection hidden="1"/>
    </xf>
    <xf numFmtId="0" fontId="114" fillId="34" borderId="74" xfId="0" applyFont="1" applyFill="1" applyBorder="1" applyAlignment="1" applyProtection="1">
      <alignment horizontal="center" vertical="center" wrapText="1"/>
      <protection hidden="1"/>
    </xf>
    <xf numFmtId="0" fontId="114" fillId="34" borderId="76" xfId="0" applyFont="1" applyFill="1" applyBorder="1" applyAlignment="1" applyProtection="1">
      <alignment horizontal="center" vertical="center" wrapText="1"/>
      <protection hidden="1"/>
    </xf>
    <xf numFmtId="0" fontId="114" fillId="34" borderId="77" xfId="0" applyFont="1" applyFill="1" applyBorder="1" applyAlignment="1" applyProtection="1">
      <alignment horizontal="center" vertical="center" wrapText="1"/>
      <protection hidden="1"/>
    </xf>
    <xf numFmtId="0" fontId="114" fillId="35" borderId="76" xfId="0" applyFont="1" applyFill="1" applyBorder="1" applyAlignment="1" applyProtection="1">
      <alignment horizontal="center" vertical="center" wrapText="1"/>
      <protection hidden="1"/>
    </xf>
    <xf numFmtId="0" fontId="114" fillId="35" borderId="77" xfId="0" applyFont="1" applyFill="1" applyBorder="1" applyAlignment="1" applyProtection="1">
      <alignment horizontal="center" vertical="center" wrapText="1"/>
      <protection hidden="1"/>
    </xf>
    <xf numFmtId="0" fontId="94" fillId="26" borderId="1" xfId="0" applyFont="1" applyFill="1" applyBorder="1" applyAlignment="1" applyProtection="1">
      <alignment horizontal="center" vertical="center"/>
      <protection locked="0" hidden="1"/>
    </xf>
  </cellXfs>
  <cellStyles count="4">
    <cellStyle name="Lien hypertexte" xfId="1" builtinId="8"/>
    <cellStyle name="Normal" xfId="0" builtinId="0"/>
    <cellStyle name="Normal 3" xfId="2"/>
    <cellStyle name="Pourcentage" xfId="3" builtinId="5"/>
  </cellStyles>
  <dxfs count="303">
    <dxf>
      <font>
        <b/>
        <i val="0"/>
        <color theme="2"/>
      </font>
      <fill>
        <patternFill>
          <bgColor rgb="FF0070C0"/>
        </patternFill>
      </fill>
    </dxf>
    <dxf>
      <font>
        <b/>
        <i val="0"/>
        <color theme="2" tint="-0.749961851863155"/>
      </font>
      <fill>
        <patternFill>
          <bgColor indexed="47"/>
        </patternFill>
      </fill>
    </dxf>
    <dxf>
      <font>
        <b/>
        <i val="0"/>
        <color theme="3" tint="-0.24994659260841701"/>
      </font>
      <fill>
        <patternFill>
          <bgColor indexed="44"/>
        </patternFill>
      </fill>
    </dxf>
    <dxf>
      <font>
        <color theme="1" tint="0.34998626667073579"/>
      </font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/>
      </font>
    </dxf>
    <dxf>
      <font>
        <color theme="1" tint="4.9989318521683403E-2"/>
      </font>
      <fill>
        <patternFill>
          <bgColor rgb="FFFFFFCC"/>
        </patternFill>
      </fill>
    </dxf>
    <dxf>
      <font>
        <color theme="1" tint="4.9989318521683403E-2"/>
      </font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b/>
        <i val="0"/>
        <color theme="0" tint="-4.9989318521683403E-2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color theme="0" tint="-0.14996795556505021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color theme="0" tint="-0.14996795556505021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color theme="0" tint="-0.14996795556505021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color theme="0" tint="-0.14996795556505021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color theme="0" tint="-0.14996795556505021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color theme="0" tint="-0.14996795556505021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ont>
        <color theme="0" tint="-0.14996795556505021"/>
      </font>
      <fill>
        <patternFill>
          <bgColor rgb="FF0070C0"/>
        </patternFill>
      </fill>
    </dxf>
    <dxf>
      <font>
        <color theme="1" tint="0.24994659260841701"/>
      </font>
      <fill>
        <patternFill>
          <bgColor indexed="47"/>
        </patternFill>
      </fill>
    </dxf>
    <dxf>
      <font>
        <color theme="1" tint="0.24994659260841701"/>
      </font>
      <fill>
        <patternFill>
          <bgColor indexed="44"/>
        </patternFill>
      </fill>
    </dxf>
    <dxf>
      <font>
        <color theme="1" tint="0.24994659260841701"/>
      </font>
      <fill>
        <patternFill>
          <bgColor indexed="1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lor rgb="FF0070C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ont>
        <color rgb="FF0070C0"/>
      </font>
      <fill>
        <patternFill>
          <bgColor rgb="FF0070C0"/>
        </patternFill>
      </fill>
    </dxf>
    <dxf>
      <font>
        <condense val="0"/>
        <extend val="0"/>
        <color indexed="13"/>
      </font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fgColor rgb="FFCCFFCC"/>
          <bgColor rgb="FFD1FCBC"/>
        </patternFill>
      </fill>
    </dxf>
    <dxf>
      <fill>
        <patternFill>
          <bgColor indexed="43"/>
        </patternFill>
      </fill>
    </dxf>
    <dxf>
      <fill>
        <patternFill>
          <bgColor indexed="21"/>
        </patternFill>
      </fill>
    </dxf>
    <dxf>
      <fill>
        <patternFill>
          <bgColor indexed="43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DAA99"/>
      <color rgb="FFFC5E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180975</xdr:rowOff>
    </xdr:from>
    <xdr:to>
      <xdr:col>2</xdr:col>
      <xdr:colOff>514350</xdr:colOff>
      <xdr:row>0</xdr:row>
      <xdr:rowOff>1323975</xdr:rowOff>
    </xdr:to>
    <xdr:pic>
      <xdr:nvPicPr>
        <xdr:cNvPr id="4137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80975"/>
          <a:ext cx="1047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1638300</xdr:colOff>
      <xdr:row>0</xdr:row>
      <xdr:rowOff>180975</xdr:rowOff>
    </xdr:from>
    <xdr:to>
      <xdr:col>4</xdr:col>
      <xdr:colOff>838200</xdr:colOff>
      <xdr:row>0</xdr:row>
      <xdr:rowOff>1247775</xdr:rowOff>
    </xdr:to>
    <xdr:pic>
      <xdr:nvPicPr>
        <xdr:cNvPr id="4138" name="Imag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0975"/>
          <a:ext cx="20002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627567</xdr:colOff>
      <xdr:row>0</xdr:row>
      <xdr:rowOff>238127</xdr:rowOff>
    </xdr:from>
    <xdr:to>
      <xdr:col>2</xdr:col>
      <xdr:colOff>2414570</xdr:colOff>
      <xdr:row>0</xdr:row>
      <xdr:rowOff>1306286</xdr:rowOff>
    </xdr:to>
    <xdr:sp macro="" textlink="">
      <xdr:nvSpPr>
        <xdr:cNvPr id="2" name="ZoneTexte 1"/>
        <xdr:cNvSpPr txBox="1"/>
      </xdr:nvSpPr>
      <xdr:spPr>
        <a:xfrm>
          <a:off x="1420591" y="238127"/>
          <a:ext cx="1790695" cy="1068159"/>
        </a:xfrm>
        <a:prstGeom prst="rect">
          <a:avLst/>
        </a:prstGeom>
        <a:solidFill>
          <a:schemeClr val="lt1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0271309b@ac-rouen.fr" TargetMode="External"/><Relationship Id="rId1" Type="http://schemas.openxmlformats.org/officeDocument/2006/relationships/hyperlink" Target="mailto:bourges@ac-rouen.fr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U84"/>
  <sheetViews>
    <sheetView showGridLines="0" tabSelected="1" zoomScaleNormal="100" workbookViewId="0"/>
  </sheetViews>
  <sheetFormatPr baseColWidth="10" defaultRowHeight="12.75" x14ac:dyDescent="0.2"/>
  <cols>
    <col min="1" max="1" width="11.28515625" style="387" customWidth="1"/>
    <col min="2" max="2" width="17.7109375" style="387" customWidth="1"/>
    <col min="3" max="3" width="14" style="387" customWidth="1"/>
    <col min="4" max="4" width="15.42578125" style="387" customWidth="1"/>
    <col min="5" max="5" width="11.42578125" style="387"/>
    <col min="6" max="6" width="8.140625" style="211" bestFit="1" customWidth="1"/>
    <col min="7" max="16384" width="11.42578125" style="211"/>
  </cols>
  <sheetData>
    <row r="1" spans="1:21" x14ac:dyDescent="0.2">
      <c r="A1" s="430" t="s">
        <v>397</v>
      </c>
      <c r="B1" s="431" t="s">
        <v>398</v>
      </c>
      <c r="C1" s="440" t="s">
        <v>399</v>
      </c>
      <c r="D1" s="440" t="s">
        <v>400</v>
      </c>
      <c r="E1" s="440" t="s">
        <v>17</v>
      </c>
      <c r="F1" s="427" t="s">
        <v>401</v>
      </c>
      <c r="G1" s="427" t="s">
        <v>402</v>
      </c>
      <c r="H1" s="427" t="s">
        <v>403</v>
      </c>
      <c r="I1" s="427" t="s">
        <v>404</v>
      </c>
      <c r="J1" s="427" t="s">
        <v>405</v>
      </c>
      <c r="K1" s="427" t="s">
        <v>406</v>
      </c>
      <c r="L1" s="427" t="s">
        <v>407</v>
      </c>
      <c r="M1" s="427" t="s">
        <v>408</v>
      </c>
      <c r="N1" s="427" t="s">
        <v>409</v>
      </c>
      <c r="O1" s="427" t="s">
        <v>410</v>
      </c>
      <c r="P1" s="427" t="s">
        <v>170</v>
      </c>
      <c r="Q1" s="427" t="s">
        <v>411</v>
      </c>
      <c r="R1" s="427" t="s">
        <v>412</v>
      </c>
      <c r="S1" s="427" t="s">
        <v>413</v>
      </c>
      <c r="T1" s="427" t="s">
        <v>414</v>
      </c>
      <c r="U1" s="432"/>
    </row>
    <row r="2" spans="1:21" x14ac:dyDescent="0.2">
      <c r="A2" s="428"/>
      <c r="B2" s="433"/>
      <c r="C2" s="428"/>
      <c r="D2" s="429"/>
      <c r="E2" s="428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1:21" x14ac:dyDescent="0.2">
      <c r="A3" s="428"/>
      <c r="B3" s="433"/>
      <c r="C3" s="428"/>
      <c r="D3" s="429"/>
      <c r="E3" s="428"/>
      <c r="F3"/>
      <c r="G3"/>
      <c r="H3"/>
      <c r="I3"/>
      <c r="J3"/>
      <c r="K3"/>
      <c r="L3"/>
      <c r="M3"/>
      <c r="N3"/>
      <c r="O3"/>
      <c r="P3"/>
      <c r="Q3"/>
      <c r="R3"/>
      <c r="S3"/>
      <c r="T3"/>
    </row>
    <row r="4" spans="1:21" x14ac:dyDescent="0.2">
      <c r="A4" s="428"/>
      <c r="B4" s="433"/>
      <c r="C4" s="428"/>
      <c r="D4" s="429"/>
      <c r="E4" s="428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1" x14ac:dyDescent="0.2">
      <c r="A5" s="428"/>
      <c r="B5" s="433"/>
      <c r="C5" s="428"/>
      <c r="D5" s="429"/>
      <c r="E5" s="428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1" x14ac:dyDescent="0.2">
      <c r="A6" s="428"/>
      <c r="B6" s="433"/>
      <c r="C6" s="428"/>
      <c r="D6" s="429"/>
      <c r="E6" s="428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1" x14ac:dyDescent="0.2">
      <c r="A7" s="428"/>
      <c r="B7" s="433"/>
      <c r="C7" s="428"/>
      <c r="D7" s="429"/>
      <c r="E7" s="428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1" x14ac:dyDescent="0.2">
      <c r="A8" s="428"/>
      <c r="B8" s="438"/>
      <c r="C8" s="428"/>
      <c r="D8" s="429"/>
      <c r="E8" s="42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1" x14ac:dyDescent="0.2">
      <c r="A9" s="428"/>
      <c r="B9" s="438"/>
      <c r="C9" s="428"/>
      <c r="D9" s="429"/>
      <c r="E9" s="428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1" x14ac:dyDescent="0.2">
      <c r="A10" s="428"/>
      <c r="B10" s="438"/>
      <c r="C10" s="428"/>
      <c r="D10" s="429"/>
      <c r="E10" s="428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1" x14ac:dyDescent="0.2">
      <c r="A11" s="428"/>
      <c r="B11" s="438"/>
      <c r="C11" s="428"/>
      <c r="D11" s="429"/>
      <c r="E11" s="428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spans="1:21" ht="12.75" customHeight="1" x14ac:dyDescent="0.2">
      <c r="A12" s="428"/>
      <c r="B12" s="438"/>
      <c r="C12" s="428"/>
      <c r="D12" s="429"/>
      <c r="E12" s="428"/>
      <c r="F12" s="446" t="s">
        <v>551</v>
      </c>
      <c r="G12" s="446"/>
      <c r="H12" s="446"/>
      <c r="I12" s="446"/>
      <c r="J12" s="446"/>
      <c r="K12" s="446"/>
      <c r="L12"/>
      <c r="M12"/>
      <c r="N12"/>
      <c r="O12"/>
      <c r="P12"/>
      <c r="Q12"/>
      <c r="R12"/>
      <c r="S12"/>
      <c r="T12"/>
    </row>
    <row r="13" spans="1:21" ht="12.75" customHeight="1" x14ac:dyDescent="0.2">
      <c r="A13" s="428"/>
      <c r="B13" s="438"/>
      <c r="C13" s="428"/>
      <c r="D13" s="429"/>
      <c r="E13" s="428"/>
      <c r="F13" s="446"/>
      <c r="G13" s="446"/>
      <c r="H13" s="446"/>
      <c r="I13" s="446"/>
      <c r="J13" s="446"/>
      <c r="K13" s="446"/>
      <c r="L13"/>
      <c r="M13"/>
      <c r="N13"/>
      <c r="O13"/>
      <c r="P13"/>
      <c r="Q13"/>
      <c r="R13"/>
      <c r="S13"/>
      <c r="T13"/>
    </row>
    <row r="14" spans="1:21" ht="12.75" customHeight="1" x14ac:dyDescent="0.2">
      <c r="A14" s="428"/>
      <c r="B14" s="438"/>
      <c r="C14" s="428"/>
      <c r="D14" s="429"/>
      <c r="E14" s="428"/>
      <c r="F14" s="446"/>
      <c r="G14" s="446"/>
      <c r="H14" s="446"/>
      <c r="I14" s="446"/>
      <c r="J14" s="446"/>
      <c r="K14" s="446"/>
      <c r="L14"/>
      <c r="M14"/>
      <c r="N14"/>
      <c r="O14"/>
      <c r="P14"/>
      <c r="Q14"/>
      <c r="R14"/>
      <c r="S14"/>
      <c r="T14"/>
    </row>
    <row r="15" spans="1:21" ht="12.75" customHeight="1" x14ac:dyDescent="0.2">
      <c r="A15" s="428"/>
      <c r="B15" s="438"/>
      <c r="C15" s="428"/>
      <c r="D15" s="429"/>
      <c r="E15" s="428"/>
      <c r="F15" s="446"/>
      <c r="G15" s="446"/>
      <c r="H15" s="446"/>
      <c r="I15" s="446"/>
      <c r="J15" s="446"/>
      <c r="K15" s="446"/>
    </row>
    <row r="16" spans="1:21" ht="12.75" customHeight="1" x14ac:dyDescent="0.2">
      <c r="A16" s="428"/>
      <c r="B16" s="438"/>
      <c r="C16" s="428"/>
      <c r="D16" s="429"/>
      <c r="E16" s="428"/>
      <c r="F16" s="446"/>
      <c r="G16" s="446"/>
      <c r="H16" s="446"/>
      <c r="I16" s="446"/>
      <c r="J16" s="446"/>
      <c r="K16" s="446"/>
    </row>
    <row r="17" spans="1:11" ht="12.75" customHeight="1" x14ac:dyDescent="0.2">
      <c r="A17" s="428"/>
      <c r="B17" s="438"/>
      <c r="C17" s="428"/>
      <c r="D17" s="429"/>
      <c r="E17" s="428"/>
      <c r="F17" s="446"/>
      <c r="G17" s="446"/>
      <c r="H17" s="446"/>
      <c r="I17" s="446"/>
      <c r="J17" s="446"/>
      <c r="K17" s="446"/>
    </row>
    <row r="18" spans="1:11" ht="12.75" customHeight="1" x14ac:dyDescent="0.2">
      <c r="A18" s="428"/>
      <c r="B18" s="438"/>
      <c r="C18" s="428"/>
      <c r="D18" s="429"/>
      <c r="E18" s="428"/>
      <c r="F18" s="446"/>
      <c r="G18" s="446"/>
      <c r="H18" s="446"/>
      <c r="I18" s="446"/>
      <c r="J18" s="446"/>
      <c r="K18" s="446"/>
    </row>
    <row r="19" spans="1:11" ht="12.75" customHeight="1" x14ac:dyDescent="0.2">
      <c r="A19" s="435"/>
      <c r="B19" s="439"/>
      <c r="C19" s="435"/>
      <c r="D19" s="435"/>
      <c r="E19" s="435"/>
      <c r="F19" s="446"/>
      <c r="G19" s="446"/>
      <c r="H19" s="446"/>
      <c r="I19" s="446"/>
      <c r="J19" s="446"/>
      <c r="K19" s="446"/>
    </row>
    <row r="20" spans="1:11" ht="12.75" customHeight="1" x14ac:dyDescent="0.2">
      <c r="A20" s="435"/>
      <c r="B20" s="439"/>
      <c r="C20" s="435"/>
      <c r="D20" s="435"/>
      <c r="E20" s="435"/>
      <c r="F20" s="446"/>
      <c r="G20" s="446"/>
      <c r="H20" s="446"/>
      <c r="I20" s="446"/>
      <c r="J20" s="446"/>
      <c r="K20" s="446"/>
    </row>
    <row r="21" spans="1:11" ht="12.75" customHeight="1" x14ac:dyDescent="0.2">
      <c r="A21" s="435"/>
      <c r="B21" s="439"/>
      <c r="C21" s="435"/>
      <c r="D21" s="435"/>
      <c r="E21" s="435"/>
      <c r="F21" s="449" t="s">
        <v>547</v>
      </c>
      <c r="G21" s="450"/>
      <c r="H21" s="450"/>
      <c r="I21" s="450"/>
      <c r="J21" s="450"/>
      <c r="K21" s="450"/>
    </row>
    <row r="22" spans="1:11" ht="12.75" customHeight="1" x14ac:dyDescent="0.2">
      <c r="A22" s="435"/>
      <c r="B22" s="439"/>
      <c r="C22" s="435"/>
      <c r="D22" s="435"/>
      <c r="E22" s="435"/>
    </row>
    <row r="23" spans="1:11" ht="12.75" customHeight="1" x14ac:dyDescent="0.2">
      <c r="A23" s="435"/>
      <c r="B23" s="439"/>
      <c r="C23" s="435"/>
      <c r="D23" s="435"/>
      <c r="E23" s="435"/>
      <c r="H23" s="451" t="s">
        <v>550</v>
      </c>
      <c r="I23" s="451"/>
    </row>
    <row r="24" spans="1:11" ht="15.75" x14ac:dyDescent="0.2">
      <c r="A24" s="434"/>
      <c r="B24" s="438"/>
      <c r="C24" s="434"/>
      <c r="D24" s="436"/>
      <c r="E24" s="434"/>
      <c r="F24" s="447" t="s">
        <v>546</v>
      </c>
      <c r="G24" s="447"/>
      <c r="H24" s="447"/>
      <c r="I24" s="447"/>
      <c r="J24" s="447"/>
      <c r="K24" s="448"/>
    </row>
    <row r="25" spans="1:11" x14ac:dyDescent="0.2">
      <c r="A25" s="434"/>
      <c r="B25" s="438"/>
      <c r="C25" s="434"/>
      <c r="D25" s="436"/>
      <c r="E25" s="434"/>
    </row>
    <row r="26" spans="1:11" x14ac:dyDescent="0.2">
      <c r="A26" s="437"/>
      <c r="B26" s="158"/>
      <c r="C26" s="437"/>
      <c r="D26" s="437"/>
      <c r="E26" s="437"/>
    </row>
    <row r="27" spans="1:11" x14ac:dyDescent="0.2">
      <c r="A27" s="437"/>
      <c r="B27" s="158"/>
      <c r="C27" s="437"/>
      <c r="D27" s="437"/>
      <c r="E27" s="437"/>
    </row>
    <row r="28" spans="1:11" x14ac:dyDescent="0.2">
      <c r="A28" s="437"/>
      <c r="B28" s="158"/>
      <c r="C28" s="437"/>
      <c r="D28" s="437"/>
      <c r="E28" s="437"/>
    </row>
    <row r="29" spans="1:11" x14ac:dyDescent="0.2">
      <c r="A29" s="437"/>
      <c r="B29" s="158"/>
      <c r="C29" s="437"/>
      <c r="D29" s="437"/>
      <c r="E29" s="437"/>
    </row>
    <row r="30" spans="1:11" x14ac:dyDescent="0.2">
      <c r="A30" s="437"/>
      <c r="B30" s="158"/>
      <c r="C30" s="437"/>
      <c r="D30" s="437"/>
      <c r="E30" s="437"/>
    </row>
    <row r="31" spans="1:11" x14ac:dyDescent="0.2">
      <c r="A31" s="437"/>
      <c r="B31" s="158"/>
      <c r="C31" s="437"/>
      <c r="D31" s="437"/>
      <c r="E31" s="437"/>
    </row>
    <row r="32" spans="1:11" x14ac:dyDescent="0.2">
      <c r="A32" s="437"/>
      <c r="B32" s="158"/>
      <c r="C32" s="437"/>
      <c r="D32" s="437"/>
      <c r="E32" s="437"/>
    </row>
    <row r="33" spans="1:5" x14ac:dyDescent="0.2">
      <c r="A33" s="437"/>
      <c r="B33" s="158"/>
      <c r="C33" s="437"/>
      <c r="D33" s="437"/>
      <c r="E33" s="437"/>
    </row>
    <row r="34" spans="1:5" x14ac:dyDescent="0.2">
      <c r="A34" s="437"/>
      <c r="B34" s="158"/>
      <c r="C34" s="437"/>
      <c r="D34" s="437"/>
      <c r="E34" s="437"/>
    </row>
    <row r="35" spans="1:5" x14ac:dyDescent="0.2">
      <c r="A35" s="437"/>
      <c r="B35" s="158"/>
      <c r="C35" s="437"/>
      <c r="D35" s="437"/>
      <c r="E35" s="437"/>
    </row>
    <row r="84" spans="6:8" x14ac:dyDescent="0.2">
      <c r="F84" s="386"/>
      <c r="G84" s="386"/>
      <c r="H84" s="386"/>
    </row>
  </sheetData>
  <customSheetViews>
    <customSheetView guid="{290D983C-61CA-46F9-BA33-62726F92F25E}">
      <selection sqref="A1:IV65536"/>
      <pageMargins left="0.7" right="0.7" top="0.75" bottom="0.75" header="0.3" footer="0.3"/>
    </customSheetView>
  </customSheetViews>
  <mergeCells count="4">
    <mergeCell ref="F12:K20"/>
    <mergeCell ref="F24:K24"/>
    <mergeCell ref="F21:K21"/>
    <mergeCell ref="H23:I2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J63"/>
  <sheetViews>
    <sheetView showGridLines="0" showRowColHeaders="0" topLeftCell="B1" zoomScaleNormal="100" workbookViewId="0">
      <pane xSplit="1" topLeftCell="C1" activePane="topRight" state="frozen"/>
      <selection activeCell="B4" sqref="B4:D4"/>
      <selection pane="topRight" sqref="A1:B1"/>
    </sheetView>
  </sheetViews>
  <sheetFormatPr baseColWidth="10" defaultColWidth="30.42578125" defaultRowHeight="18.75" x14ac:dyDescent="0.2"/>
  <cols>
    <col min="1" max="1" width="11.42578125" style="42" hidden="1" customWidth="1"/>
    <col min="2" max="2" width="21.140625" style="21" customWidth="1"/>
    <col min="3" max="3" width="3.28515625" style="21" bestFit="1" customWidth="1"/>
    <col min="4" max="85" width="3.28515625" style="21" customWidth="1"/>
    <col min="86" max="86" width="30.42578125" style="21"/>
    <col min="87" max="87" width="28" style="21" customWidth="1"/>
    <col min="88" max="88" width="30.42578125" style="21" hidden="1" customWidth="1"/>
    <col min="89" max="16384" width="30.42578125" style="21"/>
  </cols>
  <sheetData>
    <row r="1" spans="1:88" ht="126.75" customHeight="1" x14ac:dyDescent="0.2">
      <c r="A1" s="472" t="str">
        <f>Compétences!J1</f>
        <v>Attestations
APER, APS</v>
      </c>
      <c r="B1" s="472"/>
      <c r="C1" s="424" t="str">
        <f>IF(Liste!$B23&lt;&gt;"",Liste!$H23,"")</f>
        <v/>
      </c>
      <c r="D1" s="424" t="str">
        <f>IF(Liste!$B24&lt;&gt;"",Liste!$H24,"")</f>
        <v/>
      </c>
      <c r="E1" s="424" t="str">
        <f>IF(Liste!$B25&lt;&gt;"",Liste!$H25,"")</f>
        <v/>
      </c>
      <c r="F1" s="424" t="str">
        <f>IF(Liste!$B26&lt;&gt;"",Liste!$H26,"")</f>
        <v/>
      </c>
      <c r="G1" s="424" t="str">
        <f>IF(Liste!$B27&lt;&gt;"",Liste!$H27,"")</f>
        <v/>
      </c>
      <c r="H1" s="424" t="str">
        <f>IF(Liste!$B28&lt;&gt;"",Liste!$H28,"")</f>
        <v/>
      </c>
      <c r="I1" s="424" t="str">
        <f>IF(Liste!$B29&lt;&gt;"",Liste!$H29,"")</f>
        <v/>
      </c>
      <c r="J1" s="424" t="str">
        <f>IF(Liste!$B30&lt;&gt;"",Liste!$H30,"")</f>
        <v/>
      </c>
      <c r="K1" s="424" t="str">
        <f>IF(Liste!$B31&lt;&gt;"",Liste!$H31,"")</f>
        <v/>
      </c>
      <c r="L1" s="424" t="str">
        <f>IF(Liste!$B32&lt;&gt;"",Liste!$H32,"")</f>
        <v/>
      </c>
      <c r="M1" s="424" t="str">
        <f>IF(Liste!$B33&lt;&gt;"",Liste!$H33,"")</f>
        <v/>
      </c>
      <c r="N1" s="424" t="str">
        <f>IF(Liste!$B34&lt;&gt;"",Liste!$H34,"")</f>
        <v/>
      </c>
      <c r="O1" s="424" t="str">
        <f>IF(Liste!$B35&lt;&gt;"",Liste!$H35,"")</f>
        <v/>
      </c>
      <c r="P1" s="424" t="str">
        <f>IF(Liste!$B36&lt;&gt;"",Liste!$H36,"")</f>
        <v/>
      </c>
      <c r="Q1" s="424" t="str">
        <f>IF(Liste!$B37&lt;&gt;"",Liste!$H37,"")</f>
        <v/>
      </c>
      <c r="R1" s="424" t="str">
        <f>IF(Liste!$B38&lt;&gt;"",Liste!$H38,"")</f>
        <v/>
      </c>
      <c r="S1" s="424" t="str">
        <f>IF(Liste!$B39&lt;&gt;"",Liste!$H39,"")</f>
        <v/>
      </c>
      <c r="T1" s="424" t="str">
        <f>IF(Liste!$B40&lt;&gt;"",Liste!$H40,"")</f>
        <v/>
      </c>
      <c r="U1" s="426" t="str">
        <f>IF(Liste!$B41&lt;&gt;"",Liste!$H41,"")</f>
        <v/>
      </c>
      <c r="V1" s="426" t="str">
        <f>IF(Liste!$B42&lt;&gt;"",Liste!$H42,"")</f>
        <v/>
      </c>
      <c r="W1" s="426" t="str">
        <f>IF(Liste!$B43&lt;&gt;"",Liste!$H43,"")</f>
        <v/>
      </c>
      <c r="X1" s="426" t="str">
        <f>IF(Liste!$B44&lt;&gt;"",Liste!$H44,"")</f>
        <v/>
      </c>
      <c r="Y1" s="426" t="str">
        <f>IF(Liste!$B45&lt;&gt;"",Liste!$H45,"")</f>
        <v/>
      </c>
      <c r="Z1" s="426" t="str">
        <f>IF(Liste!$B46&lt;&gt;"",Liste!$H46,"")</f>
        <v/>
      </c>
      <c r="AA1" s="426" t="str">
        <f>IF(Liste!$B47&lt;&gt;"",Liste!$H47,"")</f>
        <v/>
      </c>
      <c r="AB1" s="426" t="str">
        <f>IF(Liste!$B48&lt;&gt;"",Liste!$H48,"")</f>
        <v/>
      </c>
      <c r="AC1" s="426" t="str">
        <f>IF(Liste!$B49&lt;&gt;"",Liste!$H49,"")</f>
        <v/>
      </c>
      <c r="AD1" s="426" t="str">
        <f>IF(Liste!$B50&lt;&gt;"",Liste!$H50,"")</f>
        <v/>
      </c>
      <c r="AE1" s="426" t="str">
        <f>IF(Liste!$B51&lt;&gt;"",Liste!$H51,"")</f>
        <v/>
      </c>
      <c r="AF1" s="426" t="str">
        <f>IF(Liste!$B52&lt;&gt;"",Liste!$H52,"")</f>
        <v/>
      </c>
      <c r="AG1" s="426" t="str">
        <f>IF(Liste!$B53&lt;&gt;"",Liste!$H53,"")</f>
        <v/>
      </c>
      <c r="AH1" s="426" t="str">
        <f>IF(Liste!$B54&lt;&gt;"",Liste!$H54,"")</f>
        <v/>
      </c>
      <c r="AI1" s="426" t="str">
        <f>IF(Liste!$B55&lt;&gt;"",Liste!$H55,"")</f>
        <v/>
      </c>
      <c r="AJ1" s="426" t="str">
        <f>IF(Liste!$B56&lt;&gt;"",Liste!$H56,"")</f>
        <v/>
      </c>
      <c r="AK1" s="426" t="str">
        <f>IF(Liste!$B57&lt;&gt;"",Liste!$H57,"")</f>
        <v/>
      </c>
      <c r="AL1" s="426" t="str">
        <f>IF(Liste!$B58&lt;&gt;"",Liste!$H58,"")</f>
        <v/>
      </c>
      <c r="AM1" s="426" t="str">
        <f>IF(Liste!$B59&lt;&gt;"",Liste!$H59,"")</f>
        <v/>
      </c>
      <c r="AN1" s="426" t="str">
        <f>IF(Liste!$B60&lt;&gt;"",Liste!$H60,"")</f>
        <v/>
      </c>
      <c r="AO1" s="426" t="str">
        <f>IF(Liste!$B61&lt;&gt;"",Liste!$H61,"")</f>
        <v/>
      </c>
      <c r="AP1" s="426" t="str">
        <f>IF(Liste!$B62&lt;&gt;"",Liste!$H62,"")</f>
        <v/>
      </c>
      <c r="AQ1" s="426" t="str">
        <f>IF(Liste!$B63&lt;&gt;"",Liste!$H63,"")</f>
        <v/>
      </c>
      <c r="AR1" s="426" t="str">
        <f>IF(Liste!$B64&lt;&gt;"",Liste!$H64,"")</f>
        <v/>
      </c>
      <c r="AS1" s="426" t="str">
        <f>IF(Liste!$B65&lt;&gt;"",Liste!$H65,"")</f>
        <v/>
      </c>
      <c r="AT1" s="426" t="str">
        <f>IF(Liste!$B66&lt;&gt;"",Liste!$H66,"")</f>
        <v/>
      </c>
      <c r="AU1" s="426" t="str">
        <f>IF(Liste!$B67&lt;&gt;"",Liste!$H67,"")</f>
        <v/>
      </c>
      <c r="AV1" s="426" t="str">
        <f>IF(Liste!$B68&lt;&gt;"",Liste!$H68,"")</f>
        <v/>
      </c>
      <c r="AW1" s="426" t="str">
        <f>IF(Liste!$B69&lt;&gt;"",Liste!$H69,"")</f>
        <v/>
      </c>
      <c r="AX1" s="426" t="str">
        <f>IF(Liste!$B70&lt;&gt;"",Liste!$H70,"")</f>
        <v/>
      </c>
      <c r="AY1" s="426" t="str">
        <f>IF(Liste!$B71&lt;&gt;"",Liste!$H71,"")</f>
        <v/>
      </c>
      <c r="AZ1" s="426" t="str">
        <f>IF(Liste!$B72&lt;&gt;"",Liste!$H72,"")</f>
        <v/>
      </c>
      <c r="BA1" s="426" t="str">
        <f>IF(Liste!$B73&lt;&gt;"",Liste!$H73,"")</f>
        <v/>
      </c>
      <c r="BB1" s="426" t="str">
        <f>IF(Liste!$B74&lt;&gt;"",Liste!$H74,"")</f>
        <v/>
      </c>
      <c r="BC1" s="426" t="str">
        <f>IF(Liste!$B75&lt;&gt;"",Liste!$H75,"")</f>
        <v/>
      </c>
      <c r="BD1" s="426" t="str">
        <f>IF(Liste!$B76&lt;&gt;"",Liste!$H76,"")</f>
        <v/>
      </c>
      <c r="BE1" s="426" t="str">
        <f>IF(Liste!$B77&lt;&gt;"",Liste!$H77,"")</f>
        <v/>
      </c>
      <c r="BF1" s="426" t="str">
        <f>IF(Liste!$B78&lt;&gt;"",Liste!$H78,"")</f>
        <v/>
      </c>
      <c r="BG1" s="426" t="str">
        <f>IF(Liste!$B79&lt;&gt;"",Liste!$H79,"")</f>
        <v/>
      </c>
      <c r="BH1" s="426" t="str">
        <f>IF(Liste!$B80&lt;&gt;"",Liste!$H80,"")</f>
        <v/>
      </c>
      <c r="BI1" s="426" t="str">
        <f>IF(Liste!$B81&lt;&gt;"",Liste!$H81,"")</f>
        <v/>
      </c>
      <c r="BJ1" s="426" t="str">
        <f>IF(Liste!$B82&lt;&gt;"",Liste!$H82,"")</f>
        <v/>
      </c>
      <c r="BK1" s="426" t="str">
        <f>IF(Liste!$B83&lt;&gt;"",Liste!$H83,"")</f>
        <v/>
      </c>
      <c r="BL1" s="426" t="str">
        <f>IF(Liste!$B84&lt;&gt;"",Liste!$H84,"")</f>
        <v/>
      </c>
      <c r="BM1" s="426" t="str">
        <f>IF(Liste!$B85&lt;&gt;"",Liste!$H85,"")</f>
        <v/>
      </c>
      <c r="BN1" s="426" t="str">
        <f>IF(Liste!$B86&lt;&gt;"",Liste!$H86,"")</f>
        <v/>
      </c>
      <c r="BO1" s="426" t="str">
        <f>IF(Liste!$B87&lt;&gt;"",Liste!$H87,"")</f>
        <v/>
      </c>
      <c r="BP1" s="426" t="str">
        <f>IF(Liste!$B88&lt;&gt;"",Liste!$H88,"")</f>
        <v/>
      </c>
      <c r="BQ1" s="426" t="str">
        <f>IF(Liste!$B89&lt;&gt;"",Liste!$H89,"")</f>
        <v/>
      </c>
      <c r="BR1" s="426" t="str">
        <f>IF(Liste!$B90&lt;&gt;"",Liste!$H90,"")</f>
        <v/>
      </c>
      <c r="BS1" s="426" t="str">
        <f>IF(Liste!$B91&lt;&gt;"",Liste!$H91,"")</f>
        <v/>
      </c>
      <c r="BT1" s="426" t="str">
        <f>IF(Liste!$B92&lt;&gt;"",Liste!$H92,"")</f>
        <v/>
      </c>
      <c r="BU1" s="426" t="str">
        <f>IF(Liste!$B93&lt;&gt;"",Liste!$H93,"")</f>
        <v/>
      </c>
      <c r="BV1" s="426" t="str">
        <f>IF(Liste!$B94&lt;&gt;"",Liste!$H94,"")</f>
        <v/>
      </c>
      <c r="BW1" s="426" t="str">
        <f>IF(Liste!$B95&lt;&gt;"",Liste!$H95,"")</f>
        <v/>
      </c>
      <c r="BX1" s="426" t="str">
        <f>IF(Liste!$B96&lt;&gt;"",Liste!$H96,"")</f>
        <v/>
      </c>
      <c r="BY1" s="426" t="str">
        <f>IF(Liste!$B97&lt;&gt;"",Liste!$H97,"")</f>
        <v/>
      </c>
      <c r="BZ1" s="426" t="str">
        <f>IF(Liste!$B98&lt;&gt;"",Liste!$H98,"")</f>
        <v/>
      </c>
      <c r="CA1" s="426" t="str">
        <f>IF(Liste!$B99&lt;&gt;"",Liste!$H99,"")</f>
        <v/>
      </c>
      <c r="CB1" s="426" t="str">
        <f>IF(Liste!$B100&lt;&gt;"",Liste!$H100,"")</f>
        <v/>
      </c>
      <c r="CC1" s="426" t="str">
        <f>IF(Liste!$B101&lt;&gt;"",Liste!$H101,"")</f>
        <v/>
      </c>
      <c r="CD1" s="426" t="str">
        <f>IF(Liste!$B102&lt;&gt;"",Liste!$H102,"")</f>
        <v/>
      </c>
      <c r="CE1" s="426" t="str">
        <f>IF(Liste!$B103&lt;&gt;"",Liste!$H103,"")</f>
        <v/>
      </c>
      <c r="CF1" s="426" t="str">
        <f>IF(Liste!$B104&lt;&gt;"",Liste!$H104,"")</f>
        <v/>
      </c>
      <c r="CG1" s="426" t="str">
        <f>IF(Liste!$B105&lt;&gt;"",Liste!$H105,"")</f>
        <v/>
      </c>
      <c r="CJ1" s="21" t="s">
        <v>20</v>
      </c>
    </row>
    <row r="2" spans="1:88" ht="21" customHeight="1" x14ac:dyDescent="0.2">
      <c r="A2" s="474" t="str">
        <f>Compétences!J3</f>
        <v>APER</v>
      </c>
      <c r="B2" s="474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  <c r="CA2" s="90"/>
      <c r="CB2" s="90"/>
      <c r="CC2" s="90"/>
      <c r="CD2" s="90"/>
      <c r="CE2" s="90"/>
      <c r="CF2" s="90"/>
      <c r="CG2" s="90"/>
      <c r="CJ2" s="21" t="s">
        <v>191</v>
      </c>
    </row>
    <row r="3" spans="1:88" s="23" customFormat="1" ht="21" customHeight="1" x14ac:dyDescent="0.15">
      <c r="A3" s="474" t="str">
        <f>Compétences!J4</f>
        <v>APS</v>
      </c>
      <c r="B3" s="474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</row>
    <row r="4" spans="1:88" s="31" customFormat="1" ht="51.75" hidden="1" customHeight="1" x14ac:dyDescent="0.15">
      <c r="A4" s="33"/>
      <c r="B4" s="30"/>
      <c r="C4" s="102" t="str">
        <f>IF(C2="","Non délivrée","Délivrée")</f>
        <v>Non délivrée</v>
      </c>
      <c r="D4" s="102" t="str">
        <f t="shared" ref="D4:BO4" si="0">IF(D2="","Non délivrée","Délivrée")</f>
        <v>Non délivrée</v>
      </c>
      <c r="E4" s="102" t="str">
        <f t="shared" si="0"/>
        <v>Non délivrée</v>
      </c>
      <c r="F4" s="102" t="str">
        <f t="shared" si="0"/>
        <v>Non délivrée</v>
      </c>
      <c r="G4" s="102" t="str">
        <f t="shared" si="0"/>
        <v>Non délivrée</v>
      </c>
      <c r="H4" s="102" t="str">
        <f t="shared" si="0"/>
        <v>Non délivrée</v>
      </c>
      <c r="I4" s="102" t="str">
        <f t="shared" si="0"/>
        <v>Non délivrée</v>
      </c>
      <c r="J4" s="102" t="str">
        <f t="shared" si="0"/>
        <v>Non délivrée</v>
      </c>
      <c r="K4" s="102" t="str">
        <f t="shared" si="0"/>
        <v>Non délivrée</v>
      </c>
      <c r="L4" s="102" t="str">
        <f t="shared" si="0"/>
        <v>Non délivrée</v>
      </c>
      <c r="M4" s="102" t="str">
        <f t="shared" si="0"/>
        <v>Non délivrée</v>
      </c>
      <c r="N4" s="102" t="str">
        <f t="shared" si="0"/>
        <v>Non délivrée</v>
      </c>
      <c r="O4" s="102" t="str">
        <f t="shared" si="0"/>
        <v>Non délivrée</v>
      </c>
      <c r="P4" s="102" t="str">
        <f t="shared" si="0"/>
        <v>Non délivrée</v>
      </c>
      <c r="Q4" s="102" t="str">
        <f t="shared" si="0"/>
        <v>Non délivrée</v>
      </c>
      <c r="R4" s="102" t="str">
        <f t="shared" si="0"/>
        <v>Non délivrée</v>
      </c>
      <c r="S4" s="102" t="str">
        <f t="shared" si="0"/>
        <v>Non délivrée</v>
      </c>
      <c r="T4" s="102" t="str">
        <f t="shared" si="0"/>
        <v>Non délivrée</v>
      </c>
      <c r="U4" s="102" t="str">
        <f t="shared" si="0"/>
        <v>Non délivrée</v>
      </c>
      <c r="V4" s="102" t="str">
        <f t="shared" si="0"/>
        <v>Non délivrée</v>
      </c>
      <c r="W4" s="102" t="str">
        <f t="shared" si="0"/>
        <v>Non délivrée</v>
      </c>
      <c r="X4" s="102" t="str">
        <f t="shared" si="0"/>
        <v>Non délivrée</v>
      </c>
      <c r="Y4" s="102" t="str">
        <f t="shared" si="0"/>
        <v>Non délivrée</v>
      </c>
      <c r="Z4" s="102" t="str">
        <f t="shared" si="0"/>
        <v>Non délivrée</v>
      </c>
      <c r="AA4" s="102" t="str">
        <f t="shared" si="0"/>
        <v>Non délivrée</v>
      </c>
      <c r="AB4" s="102" t="str">
        <f t="shared" si="0"/>
        <v>Non délivrée</v>
      </c>
      <c r="AC4" s="102" t="str">
        <f t="shared" si="0"/>
        <v>Non délivrée</v>
      </c>
      <c r="AD4" s="102" t="str">
        <f t="shared" si="0"/>
        <v>Non délivrée</v>
      </c>
      <c r="AE4" s="102" t="str">
        <f t="shared" si="0"/>
        <v>Non délivrée</v>
      </c>
      <c r="AF4" s="102" t="str">
        <f t="shared" si="0"/>
        <v>Non délivrée</v>
      </c>
      <c r="AG4" s="102" t="str">
        <f t="shared" si="0"/>
        <v>Non délivrée</v>
      </c>
      <c r="AH4" s="102" t="str">
        <f t="shared" si="0"/>
        <v>Non délivrée</v>
      </c>
      <c r="AI4" s="102" t="str">
        <f t="shared" si="0"/>
        <v>Non délivrée</v>
      </c>
      <c r="AJ4" s="102" t="str">
        <f t="shared" si="0"/>
        <v>Non délivrée</v>
      </c>
      <c r="AK4" s="102" t="str">
        <f t="shared" si="0"/>
        <v>Non délivrée</v>
      </c>
      <c r="AL4" s="102" t="str">
        <f t="shared" si="0"/>
        <v>Non délivrée</v>
      </c>
      <c r="AM4" s="102" t="str">
        <f t="shared" si="0"/>
        <v>Non délivrée</v>
      </c>
      <c r="AN4" s="102" t="str">
        <f t="shared" si="0"/>
        <v>Non délivrée</v>
      </c>
      <c r="AO4" s="102" t="str">
        <f t="shared" si="0"/>
        <v>Non délivrée</v>
      </c>
      <c r="AP4" s="102" t="str">
        <f t="shared" si="0"/>
        <v>Non délivrée</v>
      </c>
      <c r="AQ4" s="102" t="str">
        <f t="shared" si="0"/>
        <v>Non délivrée</v>
      </c>
      <c r="AR4" s="102" t="str">
        <f t="shared" si="0"/>
        <v>Non délivrée</v>
      </c>
      <c r="AS4" s="102" t="str">
        <f t="shared" si="0"/>
        <v>Non délivrée</v>
      </c>
      <c r="AT4" s="102" t="str">
        <f t="shared" si="0"/>
        <v>Non délivrée</v>
      </c>
      <c r="AU4" s="102" t="str">
        <f t="shared" si="0"/>
        <v>Non délivrée</v>
      </c>
      <c r="AV4" s="102" t="str">
        <f t="shared" si="0"/>
        <v>Non délivrée</v>
      </c>
      <c r="AW4" s="102" t="str">
        <f t="shared" si="0"/>
        <v>Non délivrée</v>
      </c>
      <c r="AX4" s="102" t="str">
        <f t="shared" si="0"/>
        <v>Non délivrée</v>
      </c>
      <c r="AY4" s="102" t="str">
        <f t="shared" si="0"/>
        <v>Non délivrée</v>
      </c>
      <c r="AZ4" s="102" t="str">
        <f t="shared" si="0"/>
        <v>Non délivrée</v>
      </c>
      <c r="BA4" s="102" t="str">
        <f t="shared" si="0"/>
        <v>Non délivrée</v>
      </c>
      <c r="BB4" s="102" t="str">
        <f t="shared" si="0"/>
        <v>Non délivrée</v>
      </c>
      <c r="BC4" s="102" t="str">
        <f t="shared" si="0"/>
        <v>Non délivrée</v>
      </c>
      <c r="BD4" s="102" t="str">
        <f t="shared" si="0"/>
        <v>Non délivrée</v>
      </c>
      <c r="BE4" s="102" t="str">
        <f t="shared" si="0"/>
        <v>Non délivrée</v>
      </c>
      <c r="BF4" s="102" t="str">
        <f t="shared" si="0"/>
        <v>Non délivrée</v>
      </c>
      <c r="BG4" s="102" t="str">
        <f t="shared" si="0"/>
        <v>Non délivrée</v>
      </c>
      <c r="BH4" s="102" t="str">
        <f t="shared" si="0"/>
        <v>Non délivrée</v>
      </c>
      <c r="BI4" s="102" t="str">
        <f t="shared" si="0"/>
        <v>Non délivrée</v>
      </c>
      <c r="BJ4" s="102" t="str">
        <f t="shared" si="0"/>
        <v>Non délivrée</v>
      </c>
      <c r="BK4" s="102" t="str">
        <f t="shared" si="0"/>
        <v>Non délivrée</v>
      </c>
      <c r="BL4" s="102" t="str">
        <f t="shared" si="0"/>
        <v>Non délivrée</v>
      </c>
      <c r="BM4" s="102" t="str">
        <f t="shared" si="0"/>
        <v>Non délivrée</v>
      </c>
      <c r="BN4" s="102" t="str">
        <f t="shared" si="0"/>
        <v>Non délivrée</v>
      </c>
      <c r="BO4" s="102" t="str">
        <f t="shared" si="0"/>
        <v>Non délivrée</v>
      </c>
      <c r="BP4" s="102" t="str">
        <f t="shared" ref="BP4:CG4" si="1">IF(BP2="","Non délivrée","Délivrée")</f>
        <v>Non délivrée</v>
      </c>
      <c r="BQ4" s="102" t="str">
        <f t="shared" si="1"/>
        <v>Non délivrée</v>
      </c>
      <c r="BR4" s="102" t="str">
        <f t="shared" si="1"/>
        <v>Non délivrée</v>
      </c>
      <c r="BS4" s="102" t="str">
        <f t="shared" si="1"/>
        <v>Non délivrée</v>
      </c>
      <c r="BT4" s="102" t="str">
        <f t="shared" si="1"/>
        <v>Non délivrée</v>
      </c>
      <c r="BU4" s="102" t="str">
        <f t="shared" si="1"/>
        <v>Non délivrée</v>
      </c>
      <c r="BV4" s="102" t="str">
        <f t="shared" si="1"/>
        <v>Non délivrée</v>
      </c>
      <c r="BW4" s="102" t="str">
        <f t="shared" si="1"/>
        <v>Non délivrée</v>
      </c>
      <c r="BX4" s="102" t="str">
        <f t="shared" si="1"/>
        <v>Non délivrée</v>
      </c>
      <c r="BY4" s="102" t="str">
        <f t="shared" si="1"/>
        <v>Non délivrée</v>
      </c>
      <c r="BZ4" s="102" t="str">
        <f t="shared" si="1"/>
        <v>Non délivrée</v>
      </c>
      <c r="CA4" s="102" t="str">
        <f t="shared" si="1"/>
        <v>Non délivrée</v>
      </c>
      <c r="CB4" s="102" t="str">
        <f t="shared" si="1"/>
        <v>Non délivrée</v>
      </c>
      <c r="CC4" s="102" t="str">
        <f t="shared" si="1"/>
        <v>Non délivrée</v>
      </c>
      <c r="CD4" s="102" t="str">
        <f t="shared" si="1"/>
        <v>Non délivrée</v>
      </c>
      <c r="CE4" s="102" t="str">
        <f t="shared" si="1"/>
        <v>Non délivrée</v>
      </c>
      <c r="CF4" s="102" t="str">
        <f t="shared" si="1"/>
        <v>Non délivrée</v>
      </c>
      <c r="CG4" s="102" t="str">
        <f t="shared" si="1"/>
        <v>Non délivrée</v>
      </c>
    </row>
    <row r="5" spans="1:88" s="31" customFormat="1" ht="51.75" hidden="1" customHeight="1" x14ac:dyDescent="0.15">
      <c r="A5" s="33"/>
      <c r="B5" s="30"/>
      <c r="C5" s="102" t="str">
        <f>IF(C3="","Non délivrée","Délivrée")</f>
        <v>Non délivrée</v>
      </c>
      <c r="D5" s="102" t="str">
        <f t="shared" ref="D5:BO5" si="2">IF(D3="","Non délivrée","Délivrée")</f>
        <v>Non délivrée</v>
      </c>
      <c r="E5" s="102" t="str">
        <f t="shared" si="2"/>
        <v>Non délivrée</v>
      </c>
      <c r="F5" s="102" t="str">
        <f t="shared" si="2"/>
        <v>Non délivrée</v>
      </c>
      <c r="G5" s="102" t="str">
        <f t="shared" si="2"/>
        <v>Non délivrée</v>
      </c>
      <c r="H5" s="102" t="str">
        <f t="shared" si="2"/>
        <v>Non délivrée</v>
      </c>
      <c r="I5" s="102" t="str">
        <f t="shared" si="2"/>
        <v>Non délivrée</v>
      </c>
      <c r="J5" s="102" t="str">
        <f t="shared" si="2"/>
        <v>Non délivrée</v>
      </c>
      <c r="K5" s="102" t="str">
        <f t="shared" si="2"/>
        <v>Non délivrée</v>
      </c>
      <c r="L5" s="102" t="str">
        <f t="shared" si="2"/>
        <v>Non délivrée</v>
      </c>
      <c r="M5" s="102" t="str">
        <f t="shared" si="2"/>
        <v>Non délivrée</v>
      </c>
      <c r="N5" s="102" t="str">
        <f t="shared" si="2"/>
        <v>Non délivrée</v>
      </c>
      <c r="O5" s="102" t="str">
        <f t="shared" si="2"/>
        <v>Non délivrée</v>
      </c>
      <c r="P5" s="102" t="str">
        <f t="shared" si="2"/>
        <v>Non délivrée</v>
      </c>
      <c r="Q5" s="102" t="str">
        <f t="shared" si="2"/>
        <v>Non délivrée</v>
      </c>
      <c r="R5" s="102" t="str">
        <f t="shared" si="2"/>
        <v>Non délivrée</v>
      </c>
      <c r="S5" s="102" t="str">
        <f t="shared" si="2"/>
        <v>Non délivrée</v>
      </c>
      <c r="T5" s="102" t="str">
        <f t="shared" si="2"/>
        <v>Non délivrée</v>
      </c>
      <c r="U5" s="102" t="str">
        <f t="shared" si="2"/>
        <v>Non délivrée</v>
      </c>
      <c r="V5" s="102" t="str">
        <f t="shared" si="2"/>
        <v>Non délivrée</v>
      </c>
      <c r="W5" s="102" t="str">
        <f t="shared" si="2"/>
        <v>Non délivrée</v>
      </c>
      <c r="X5" s="102" t="str">
        <f t="shared" si="2"/>
        <v>Non délivrée</v>
      </c>
      <c r="Y5" s="102" t="str">
        <f t="shared" si="2"/>
        <v>Non délivrée</v>
      </c>
      <c r="Z5" s="102" t="str">
        <f t="shared" si="2"/>
        <v>Non délivrée</v>
      </c>
      <c r="AA5" s="102" t="str">
        <f t="shared" si="2"/>
        <v>Non délivrée</v>
      </c>
      <c r="AB5" s="102" t="str">
        <f t="shared" si="2"/>
        <v>Non délivrée</v>
      </c>
      <c r="AC5" s="102" t="str">
        <f t="shared" si="2"/>
        <v>Non délivrée</v>
      </c>
      <c r="AD5" s="102" t="str">
        <f t="shared" si="2"/>
        <v>Non délivrée</v>
      </c>
      <c r="AE5" s="102" t="str">
        <f t="shared" si="2"/>
        <v>Non délivrée</v>
      </c>
      <c r="AF5" s="102" t="str">
        <f t="shared" si="2"/>
        <v>Non délivrée</v>
      </c>
      <c r="AG5" s="102" t="str">
        <f t="shared" si="2"/>
        <v>Non délivrée</v>
      </c>
      <c r="AH5" s="102" t="str">
        <f t="shared" si="2"/>
        <v>Non délivrée</v>
      </c>
      <c r="AI5" s="102" t="str">
        <f t="shared" si="2"/>
        <v>Non délivrée</v>
      </c>
      <c r="AJ5" s="102" t="str">
        <f t="shared" si="2"/>
        <v>Non délivrée</v>
      </c>
      <c r="AK5" s="102" t="str">
        <f t="shared" si="2"/>
        <v>Non délivrée</v>
      </c>
      <c r="AL5" s="102" t="str">
        <f t="shared" si="2"/>
        <v>Non délivrée</v>
      </c>
      <c r="AM5" s="102" t="str">
        <f t="shared" si="2"/>
        <v>Non délivrée</v>
      </c>
      <c r="AN5" s="102" t="str">
        <f t="shared" si="2"/>
        <v>Non délivrée</v>
      </c>
      <c r="AO5" s="102" t="str">
        <f t="shared" si="2"/>
        <v>Non délivrée</v>
      </c>
      <c r="AP5" s="102" t="str">
        <f t="shared" si="2"/>
        <v>Non délivrée</v>
      </c>
      <c r="AQ5" s="102" t="str">
        <f t="shared" si="2"/>
        <v>Non délivrée</v>
      </c>
      <c r="AR5" s="102" t="str">
        <f t="shared" si="2"/>
        <v>Non délivrée</v>
      </c>
      <c r="AS5" s="102" t="str">
        <f t="shared" si="2"/>
        <v>Non délivrée</v>
      </c>
      <c r="AT5" s="102" t="str">
        <f t="shared" si="2"/>
        <v>Non délivrée</v>
      </c>
      <c r="AU5" s="102" t="str">
        <f t="shared" si="2"/>
        <v>Non délivrée</v>
      </c>
      <c r="AV5" s="102" t="str">
        <f t="shared" si="2"/>
        <v>Non délivrée</v>
      </c>
      <c r="AW5" s="102" t="str">
        <f t="shared" si="2"/>
        <v>Non délivrée</v>
      </c>
      <c r="AX5" s="102" t="str">
        <f t="shared" si="2"/>
        <v>Non délivrée</v>
      </c>
      <c r="AY5" s="102" t="str">
        <f t="shared" si="2"/>
        <v>Non délivrée</v>
      </c>
      <c r="AZ5" s="102" t="str">
        <f t="shared" si="2"/>
        <v>Non délivrée</v>
      </c>
      <c r="BA5" s="102" t="str">
        <f t="shared" si="2"/>
        <v>Non délivrée</v>
      </c>
      <c r="BB5" s="102" t="str">
        <f t="shared" si="2"/>
        <v>Non délivrée</v>
      </c>
      <c r="BC5" s="102" t="str">
        <f t="shared" si="2"/>
        <v>Non délivrée</v>
      </c>
      <c r="BD5" s="102" t="str">
        <f t="shared" si="2"/>
        <v>Non délivrée</v>
      </c>
      <c r="BE5" s="102" t="str">
        <f t="shared" si="2"/>
        <v>Non délivrée</v>
      </c>
      <c r="BF5" s="102" t="str">
        <f t="shared" si="2"/>
        <v>Non délivrée</v>
      </c>
      <c r="BG5" s="102" t="str">
        <f t="shared" si="2"/>
        <v>Non délivrée</v>
      </c>
      <c r="BH5" s="102" t="str">
        <f t="shared" si="2"/>
        <v>Non délivrée</v>
      </c>
      <c r="BI5" s="102" t="str">
        <f t="shared" si="2"/>
        <v>Non délivrée</v>
      </c>
      <c r="BJ5" s="102" t="str">
        <f t="shared" si="2"/>
        <v>Non délivrée</v>
      </c>
      <c r="BK5" s="102" t="str">
        <f t="shared" si="2"/>
        <v>Non délivrée</v>
      </c>
      <c r="BL5" s="102" t="str">
        <f t="shared" si="2"/>
        <v>Non délivrée</v>
      </c>
      <c r="BM5" s="102" t="str">
        <f t="shared" si="2"/>
        <v>Non délivrée</v>
      </c>
      <c r="BN5" s="102" t="str">
        <f t="shared" si="2"/>
        <v>Non délivrée</v>
      </c>
      <c r="BO5" s="102" t="str">
        <f t="shared" si="2"/>
        <v>Non délivrée</v>
      </c>
      <c r="BP5" s="102" t="str">
        <f t="shared" ref="BP5:CG5" si="3">IF(BP3="","Non délivrée","Délivrée")</f>
        <v>Non délivrée</v>
      </c>
      <c r="BQ5" s="102" t="str">
        <f t="shared" si="3"/>
        <v>Non délivrée</v>
      </c>
      <c r="BR5" s="102" t="str">
        <f t="shared" si="3"/>
        <v>Non délivrée</v>
      </c>
      <c r="BS5" s="102" t="str">
        <f t="shared" si="3"/>
        <v>Non délivrée</v>
      </c>
      <c r="BT5" s="102" t="str">
        <f t="shared" si="3"/>
        <v>Non délivrée</v>
      </c>
      <c r="BU5" s="102" t="str">
        <f t="shared" si="3"/>
        <v>Non délivrée</v>
      </c>
      <c r="BV5" s="102" t="str">
        <f t="shared" si="3"/>
        <v>Non délivrée</v>
      </c>
      <c r="BW5" s="102" t="str">
        <f t="shared" si="3"/>
        <v>Non délivrée</v>
      </c>
      <c r="BX5" s="102" t="str">
        <f t="shared" si="3"/>
        <v>Non délivrée</v>
      </c>
      <c r="BY5" s="102" t="str">
        <f t="shared" si="3"/>
        <v>Non délivrée</v>
      </c>
      <c r="BZ5" s="102" t="str">
        <f t="shared" si="3"/>
        <v>Non délivrée</v>
      </c>
      <c r="CA5" s="102" t="str">
        <f t="shared" si="3"/>
        <v>Non délivrée</v>
      </c>
      <c r="CB5" s="102" t="str">
        <f t="shared" si="3"/>
        <v>Non délivrée</v>
      </c>
      <c r="CC5" s="102" t="str">
        <f t="shared" si="3"/>
        <v>Non délivrée</v>
      </c>
      <c r="CD5" s="102" t="str">
        <f t="shared" si="3"/>
        <v>Non délivrée</v>
      </c>
      <c r="CE5" s="102" t="str">
        <f t="shared" si="3"/>
        <v>Non délivrée</v>
      </c>
      <c r="CF5" s="102" t="str">
        <f t="shared" si="3"/>
        <v>Non délivrée</v>
      </c>
      <c r="CG5" s="102" t="str">
        <f t="shared" si="3"/>
        <v>Non délivrée</v>
      </c>
    </row>
    <row r="6" spans="1:88" s="31" customFormat="1" ht="21" customHeight="1" x14ac:dyDescent="0.15">
      <c r="A6" s="33"/>
      <c r="B6" s="30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88" s="31" customFormat="1" ht="21" customHeight="1" x14ac:dyDescent="0.15">
      <c r="A7" s="33"/>
      <c r="B7" s="30"/>
      <c r="C7" s="34"/>
      <c r="D7" s="36"/>
      <c r="E7" s="36"/>
      <c r="F7" s="35"/>
      <c r="G7" s="35"/>
      <c r="H7" s="35"/>
      <c r="I7" s="35"/>
      <c r="J7" s="35"/>
      <c r="K7" s="35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8"/>
    </row>
    <row r="8" spans="1:88" s="31" customFormat="1" ht="10.5" customHeight="1" x14ac:dyDescent="0.15">
      <c r="A8" s="32"/>
      <c r="B8" s="39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38"/>
    </row>
    <row r="9" spans="1:88" s="31" customFormat="1" ht="10.5" customHeight="1" x14ac:dyDescent="0.15">
      <c r="A9" s="33"/>
      <c r="B9" s="30"/>
      <c r="C9" s="34"/>
      <c r="D9" s="35"/>
      <c r="E9" s="36"/>
      <c r="F9" s="35"/>
      <c r="G9" s="35"/>
      <c r="H9" s="35"/>
      <c r="I9" s="35"/>
      <c r="J9" s="35"/>
      <c r="K9" s="35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8"/>
    </row>
    <row r="10" spans="1:88" s="31" customFormat="1" ht="10.5" customHeight="1" x14ac:dyDescent="0.15">
      <c r="A10" s="33"/>
      <c r="B10" s="30"/>
      <c r="C10" s="34"/>
      <c r="D10" s="35"/>
      <c r="E10" s="36"/>
      <c r="F10" s="35"/>
      <c r="G10" s="35"/>
      <c r="H10" s="35"/>
      <c r="I10" s="35"/>
      <c r="J10" s="35"/>
      <c r="K10" s="35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spans="1:88" s="31" customFormat="1" ht="10.5" customHeight="1" x14ac:dyDescent="0.15">
      <c r="A11" s="33"/>
      <c r="B11" s="30"/>
      <c r="C11" s="34"/>
      <c r="D11" s="35"/>
      <c r="E11" s="36"/>
      <c r="F11" s="35"/>
      <c r="G11" s="35"/>
      <c r="H11" s="35"/>
      <c r="I11" s="35"/>
      <c r="J11" s="35"/>
      <c r="K11" s="35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8"/>
    </row>
    <row r="12" spans="1:88" s="31" customFormat="1" ht="10.5" customHeight="1" x14ac:dyDescent="0.15">
      <c r="A12" s="32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38"/>
    </row>
    <row r="13" spans="1:88" s="31" customFormat="1" ht="10.5" customHeight="1" x14ac:dyDescent="0.15">
      <c r="A13" s="33"/>
      <c r="B13" s="30"/>
      <c r="C13" s="34"/>
      <c r="D13" s="36"/>
      <c r="E13" s="36"/>
      <c r="F13" s="35"/>
      <c r="G13" s="35"/>
      <c r="H13" s="35"/>
      <c r="I13" s="35"/>
      <c r="J13" s="35"/>
      <c r="K13" s="35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8"/>
    </row>
    <row r="14" spans="1:88" s="31" customFormat="1" ht="10.5" customHeight="1" x14ac:dyDescent="0.15">
      <c r="A14" s="33"/>
      <c r="B14" s="30"/>
      <c r="C14" s="34"/>
      <c r="D14" s="35"/>
      <c r="E14" s="36"/>
      <c r="F14" s="35"/>
      <c r="G14" s="35"/>
      <c r="H14" s="35"/>
      <c r="I14" s="35"/>
      <c r="J14" s="35"/>
      <c r="K14" s="35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8"/>
    </row>
    <row r="15" spans="1:88" s="23" customFormat="1" ht="10.5" customHeight="1" x14ac:dyDescent="0.15">
      <c r="A15" s="29"/>
      <c r="B15" s="26"/>
      <c r="C15" s="34"/>
      <c r="D15" s="35"/>
      <c r="E15" s="36"/>
      <c r="F15" s="35"/>
      <c r="G15" s="35"/>
      <c r="H15" s="35"/>
      <c r="I15" s="35"/>
      <c r="J15" s="35"/>
      <c r="K15" s="35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41"/>
    </row>
    <row r="16" spans="1:88" s="23" customFormat="1" ht="10.5" customHeight="1" x14ac:dyDescent="0.15">
      <c r="A16" s="29"/>
      <c r="B16" s="26"/>
      <c r="C16" s="34"/>
      <c r="D16" s="35"/>
      <c r="E16" s="36"/>
      <c r="F16" s="35"/>
      <c r="G16" s="35"/>
      <c r="H16" s="35"/>
      <c r="I16" s="35"/>
      <c r="J16" s="35"/>
      <c r="K16" s="35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s="23" customFormat="1" ht="10.5" customHeight="1" x14ac:dyDescent="0.15">
      <c r="A17" s="29"/>
      <c r="B17" s="27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1:36" s="23" customFormat="1" ht="10.5" customHeight="1" x14ac:dyDescent="0.15">
      <c r="A18" s="29"/>
      <c r="B18" s="26"/>
      <c r="C18" s="34"/>
      <c r="D18" s="36"/>
      <c r="E18" s="36"/>
      <c r="F18" s="35"/>
      <c r="G18" s="35"/>
      <c r="H18" s="35"/>
      <c r="I18" s="35"/>
      <c r="J18" s="35"/>
      <c r="K18" s="35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s="23" customFormat="1" ht="10.5" customHeight="1" x14ac:dyDescent="0.15">
      <c r="A19" s="29"/>
      <c r="B19" s="26"/>
      <c r="C19" s="34"/>
      <c r="D19" s="35"/>
      <c r="E19" s="36"/>
      <c r="F19" s="35"/>
      <c r="G19" s="35"/>
      <c r="H19" s="35"/>
      <c r="I19" s="35"/>
      <c r="J19" s="35"/>
      <c r="K19" s="35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</row>
    <row r="20" spans="1:36" s="23" customFormat="1" ht="10.5" customHeight="1" x14ac:dyDescent="0.15">
      <c r="A20" s="29"/>
      <c r="B20" s="26"/>
      <c r="C20" s="34"/>
      <c r="D20" s="35"/>
      <c r="E20" s="36"/>
      <c r="F20" s="35"/>
      <c r="G20" s="35"/>
      <c r="H20" s="35"/>
      <c r="I20" s="35"/>
      <c r="J20" s="35"/>
      <c r="K20" s="35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ht="10.5" customHeight="1" x14ac:dyDescent="0.2"/>
    <row r="22" spans="1:36" ht="10.5" customHeight="1" x14ac:dyDescent="0.2"/>
    <row r="23" spans="1:36" ht="10.5" customHeight="1" x14ac:dyDescent="0.2"/>
    <row r="24" spans="1:36" ht="10.5" customHeight="1" x14ac:dyDescent="0.2"/>
    <row r="25" spans="1:36" ht="10.5" customHeight="1" x14ac:dyDescent="0.2"/>
    <row r="26" spans="1:36" ht="10.5" customHeight="1" x14ac:dyDescent="0.2"/>
    <row r="27" spans="1:36" ht="10.5" customHeight="1" x14ac:dyDescent="0.2"/>
    <row r="28" spans="1:36" ht="10.5" customHeight="1" x14ac:dyDescent="0.2"/>
    <row r="29" spans="1:36" ht="10.5" customHeight="1" x14ac:dyDescent="0.2"/>
    <row r="30" spans="1:36" ht="10.5" customHeight="1" x14ac:dyDescent="0.2"/>
    <row r="31" spans="1:36" ht="10.5" customHeight="1" x14ac:dyDescent="0.2">
      <c r="A31" s="21"/>
    </row>
    <row r="32" spans="1:36" ht="10.5" customHeight="1" x14ac:dyDescent="0.2">
      <c r="A32" s="21"/>
    </row>
    <row r="33" spans="1:1" ht="10.5" customHeight="1" x14ac:dyDescent="0.2">
      <c r="A33" s="21"/>
    </row>
    <row r="34" spans="1:1" ht="10.5" customHeight="1" x14ac:dyDescent="0.2"/>
    <row r="35" spans="1:1" ht="10.5" customHeight="1" x14ac:dyDescent="0.2"/>
    <row r="36" spans="1:1" ht="10.5" customHeight="1" x14ac:dyDescent="0.2"/>
    <row r="37" spans="1:1" ht="10.5" customHeight="1" x14ac:dyDescent="0.2"/>
    <row r="38" spans="1:1" ht="10.5" customHeight="1" x14ac:dyDescent="0.2"/>
    <row r="39" spans="1:1" ht="10.5" customHeight="1" x14ac:dyDescent="0.2"/>
    <row r="40" spans="1:1" ht="10.5" customHeight="1" x14ac:dyDescent="0.2"/>
    <row r="41" spans="1:1" ht="10.5" customHeight="1" x14ac:dyDescent="0.2"/>
    <row r="42" spans="1:1" ht="10.5" customHeight="1" x14ac:dyDescent="0.2"/>
    <row r="43" spans="1:1" ht="10.5" customHeight="1" x14ac:dyDescent="0.2"/>
    <row r="44" spans="1:1" ht="10.5" customHeight="1" x14ac:dyDescent="0.2"/>
    <row r="45" spans="1:1" ht="10.5" customHeight="1" x14ac:dyDescent="0.2"/>
    <row r="46" spans="1:1" ht="10.5" customHeight="1" x14ac:dyDescent="0.2"/>
    <row r="47" spans="1:1" ht="10.5" customHeight="1" x14ac:dyDescent="0.2"/>
    <row r="48" spans="1:1" ht="10.5" customHeight="1" x14ac:dyDescent="0.2"/>
    <row r="49" ht="10.5" customHeight="1" x14ac:dyDescent="0.2"/>
    <row r="50" ht="10.5" customHeight="1" x14ac:dyDescent="0.2"/>
    <row r="51" ht="10.5" customHeight="1" x14ac:dyDescent="0.2"/>
    <row r="52" ht="10.5" customHeight="1" x14ac:dyDescent="0.2"/>
    <row r="53" ht="10.5" customHeight="1" x14ac:dyDescent="0.2"/>
    <row r="54" ht="10.5" customHeight="1" x14ac:dyDescent="0.2"/>
    <row r="55" ht="10.5" customHeight="1" x14ac:dyDescent="0.2"/>
    <row r="56" ht="10.5" customHeight="1" x14ac:dyDescent="0.2"/>
    <row r="57" ht="10.5" customHeight="1" x14ac:dyDescent="0.2"/>
    <row r="58" ht="10.5" customHeight="1" x14ac:dyDescent="0.2"/>
    <row r="59" ht="10.5" customHeight="1" x14ac:dyDescent="0.2"/>
    <row r="60" ht="10.5" customHeight="1" x14ac:dyDescent="0.2"/>
    <row r="61" ht="10.5" customHeight="1" x14ac:dyDescent="0.2"/>
    <row r="62" ht="10.5" customHeight="1" x14ac:dyDescent="0.2"/>
    <row r="63" ht="10.5" customHeight="1" x14ac:dyDescent="0.2"/>
  </sheetData>
  <sheetProtection algorithmName="SHA-512" hashValue="Wl+U04AGQaiVKJP16yDFiLQ7FjfIql04wc+jgnZhiFDpFrEZZIL29G6fjU15dO4y3KwiFlJPPvfG6wV+bqxwDQ==" saltValue="YupqNtEUXGCTtlQSe7Rwfw==" spinCount="100000" sheet="1" objects="1" scenarios="1"/>
  <mergeCells count="3">
    <mergeCell ref="A1:B1"/>
    <mergeCell ref="A2:B2"/>
    <mergeCell ref="A3:B3"/>
  </mergeCells>
  <dataValidations count="1">
    <dataValidation type="list" allowBlank="1" showDropDown="1" showInputMessage="1" showErrorMessage="1" errorTitle="Erreur de saisie" error="Saisir X ou x" sqref="C2:CG3">
      <formula1>$CJ$1:$CJ$2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85"/>
  <sheetViews>
    <sheetView showGridLines="0" showRowColHeaders="0" zoomScaleNormal="100" workbookViewId="0">
      <selection activeCell="A3" sqref="A3"/>
    </sheetView>
  </sheetViews>
  <sheetFormatPr baseColWidth="10" defaultColWidth="12.7109375" defaultRowHeight="12.75" x14ac:dyDescent="0.2"/>
  <cols>
    <col min="1" max="1" width="19.7109375" style="1" customWidth="1"/>
    <col min="2" max="2" width="9.7109375" style="1" customWidth="1"/>
    <col min="3" max="3" width="9" style="1" bestFit="1" customWidth="1"/>
    <col min="4" max="4" width="5.140625" style="1" bestFit="1" customWidth="1"/>
    <col min="5" max="5" width="12.7109375" style="1"/>
    <col min="6" max="6" width="4" style="1" bestFit="1" customWidth="1"/>
    <col min="7" max="8" width="9.5703125" style="1" bestFit="1" customWidth="1"/>
    <col min="9" max="9" width="3.7109375" style="1" bestFit="1" customWidth="1"/>
    <col min="10" max="11" width="4" style="1" bestFit="1" customWidth="1"/>
    <col min="12" max="12" width="12.7109375" style="1"/>
    <col min="13" max="14" width="3.7109375" style="1" bestFit="1" customWidth="1"/>
    <col min="15" max="15" width="4.140625" style="1" bestFit="1" customWidth="1"/>
    <col min="16" max="16" width="4" style="1" bestFit="1" customWidth="1"/>
    <col min="17" max="17" width="3.7109375" style="1" bestFit="1" customWidth="1"/>
    <col min="18" max="18" width="4" style="1" bestFit="1" customWidth="1"/>
    <col min="19" max="19" width="12.7109375" style="1"/>
    <col min="20" max="20" width="4" style="1" bestFit="1" customWidth="1"/>
    <col min="21" max="21" width="3.42578125" style="1" bestFit="1" customWidth="1"/>
    <col min="22" max="22" width="4" style="1" bestFit="1" customWidth="1"/>
    <col min="23" max="23" width="7.42578125" style="1" customWidth="1"/>
    <col min="24" max="24" width="3.42578125" style="1" bestFit="1" customWidth="1"/>
    <col min="25" max="25" width="22.140625" style="1" customWidth="1"/>
    <col min="26" max="26" width="12.7109375" style="1"/>
    <col min="27" max="28" width="0" style="1" hidden="1" customWidth="1"/>
    <col min="29" max="30" width="12.7109375" style="1" hidden="1" customWidth="1"/>
    <col min="31" max="16384" width="12.7109375" style="1"/>
  </cols>
  <sheetData>
    <row r="1" spans="1:30" ht="48.75" customHeight="1" x14ac:dyDescent="0.2">
      <c r="A1" s="475" t="s">
        <v>360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476"/>
      <c r="U1" s="476"/>
      <c r="V1" s="476"/>
      <c r="W1" s="476"/>
      <c r="X1" s="476"/>
      <c r="Y1" s="476"/>
    </row>
    <row r="2" spans="1:30" ht="119.45" customHeight="1" x14ac:dyDescent="0.2">
      <c r="A2" s="294" t="s">
        <v>15</v>
      </c>
      <c r="B2" s="294" t="s">
        <v>16</v>
      </c>
      <c r="C2" s="294" t="s">
        <v>507</v>
      </c>
      <c r="D2" s="294" t="s">
        <v>17</v>
      </c>
      <c r="E2" s="349" t="s">
        <v>508</v>
      </c>
      <c r="F2" s="363" t="s">
        <v>509</v>
      </c>
      <c r="G2" s="363" t="s">
        <v>510</v>
      </c>
      <c r="H2" s="363" t="s">
        <v>511</v>
      </c>
      <c r="I2" s="350" t="s">
        <v>512</v>
      </c>
      <c r="J2" s="350" t="s">
        <v>273</v>
      </c>
      <c r="K2" s="351" t="s">
        <v>274</v>
      </c>
      <c r="L2" s="351" t="s">
        <v>275</v>
      </c>
      <c r="M2" s="352" t="s">
        <v>276</v>
      </c>
      <c r="N2" s="352" t="s">
        <v>277</v>
      </c>
      <c r="O2" s="351" t="s">
        <v>278</v>
      </c>
      <c r="P2" s="350" t="s">
        <v>514</v>
      </c>
      <c r="Q2" s="350" t="s">
        <v>513</v>
      </c>
      <c r="R2" s="351" t="s">
        <v>515</v>
      </c>
      <c r="S2" s="351" t="s">
        <v>282</v>
      </c>
      <c r="T2" s="353" t="s">
        <v>516</v>
      </c>
      <c r="U2" s="354" t="s">
        <v>283</v>
      </c>
      <c r="V2" s="354" t="s">
        <v>284</v>
      </c>
      <c r="W2" s="353" t="s">
        <v>517</v>
      </c>
      <c r="X2" s="353" t="s">
        <v>286</v>
      </c>
      <c r="Y2" s="173" t="s">
        <v>518</v>
      </c>
    </row>
    <row r="3" spans="1:30" x14ac:dyDescent="0.2">
      <c r="A3" s="174" t="str">
        <f>IF(Liste!$B23&lt;&gt;"",Liste!$H23,"")</f>
        <v/>
      </c>
      <c r="B3" s="174" t="str">
        <f>IF(Liste!$B23&lt;&gt;"",Liste!$C23,"")</f>
        <v/>
      </c>
      <c r="C3" s="175" t="str">
        <f>IF(Liste!$B23&lt;&gt;"",Liste!$D23,"")</f>
        <v/>
      </c>
      <c r="D3" s="174" t="str">
        <f>IF(Liste!$B23&lt;&gt;"",Liste!$E23,"")</f>
        <v/>
      </c>
      <c r="E3" s="174" t="str">
        <f>IF(Liste!$B23&lt;&gt;"",Liste!$F23,"")</f>
        <v/>
      </c>
      <c r="F3" s="174" t="str">
        <f>IF(C3&lt;&gt;"",Liste!L23,"")</f>
        <v/>
      </c>
      <c r="G3" s="174" t="str">
        <f>IF(C3&lt;&gt;"",Attest.!C$4,"")</f>
        <v/>
      </c>
      <c r="H3" s="174" t="str">
        <f>IF(C3&lt;&gt;"",Attest.!C$5,"")</f>
        <v/>
      </c>
      <c r="I3" s="323"/>
      <c r="J3" s="323"/>
      <c r="K3" s="323"/>
      <c r="L3" s="323"/>
      <c r="M3" s="323"/>
      <c r="N3" s="355"/>
      <c r="O3" s="355"/>
      <c r="P3" s="323"/>
      <c r="Q3" s="323"/>
      <c r="R3" s="323"/>
      <c r="S3" s="323"/>
      <c r="T3" s="323"/>
      <c r="U3" s="323"/>
      <c r="V3" s="323"/>
      <c r="W3" s="323"/>
      <c r="X3" s="323"/>
      <c r="Y3" s="356"/>
      <c r="AA3" s="129" t="s">
        <v>287</v>
      </c>
      <c r="AB3" s="129" t="s">
        <v>289</v>
      </c>
      <c r="AC3" s="129" t="s">
        <v>290</v>
      </c>
      <c r="AD3" s="1" t="s">
        <v>367</v>
      </c>
    </row>
    <row r="4" spans="1:30" x14ac:dyDescent="0.2">
      <c r="A4" s="174" t="str">
        <f>IF(Liste!$B24&lt;&gt;"",Liste!$H24,"")</f>
        <v/>
      </c>
      <c r="B4" s="174" t="str">
        <f>IF(Liste!$B24&lt;&gt;"",Liste!$C24,"")</f>
        <v/>
      </c>
      <c r="C4" s="175" t="str">
        <f>IF(Liste!$B24&lt;&gt;"",Liste!$D24,"")</f>
        <v/>
      </c>
      <c r="D4" s="174" t="str">
        <f>IF(Liste!$B24&lt;&gt;"",Liste!$E24,"")</f>
        <v/>
      </c>
      <c r="E4" s="174" t="str">
        <f>IF(Liste!$B24&lt;&gt;"",Liste!$F24,"")</f>
        <v/>
      </c>
      <c r="F4" s="174" t="str">
        <f>IF(C4&lt;&gt;"",Liste!L24,"")</f>
        <v/>
      </c>
      <c r="G4" s="174" t="str">
        <f>IF(C4&lt;&gt;"",Attest.!D$4,"")</f>
        <v/>
      </c>
      <c r="H4" s="174" t="str">
        <f>IF(C4&lt;&gt;"",Attest.!D$5,"")</f>
        <v/>
      </c>
      <c r="I4" s="323"/>
      <c r="J4" s="323"/>
      <c r="K4" s="323"/>
      <c r="L4" s="323"/>
      <c r="M4" s="323"/>
      <c r="N4" s="355"/>
      <c r="O4" s="355"/>
      <c r="P4" s="323"/>
      <c r="Q4" s="323"/>
      <c r="R4" s="323"/>
      <c r="S4" s="323"/>
      <c r="T4" s="323"/>
      <c r="U4" s="323"/>
      <c r="V4" s="323"/>
      <c r="W4" s="323"/>
      <c r="X4" s="323"/>
      <c r="Y4" s="357"/>
      <c r="AA4" s="129" t="s">
        <v>288</v>
      </c>
      <c r="AB4" s="129" t="s">
        <v>295</v>
      </c>
      <c r="AC4" s="129" t="s">
        <v>291</v>
      </c>
      <c r="AD4" s="1" t="s">
        <v>368</v>
      </c>
    </row>
    <row r="5" spans="1:30" x14ac:dyDescent="0.2">
      <c r="A5" s="174" t="str">
        <f>IF(Liste!$B25&lt;&gt;"",Liste!$H25,"")</f>
        <v/>
      </c>
      <c r="B5" s="174" t="str">
        <f>IF(Liste!$B25&lt;&gt;"",Liste!$C25,"")</f>
        <v/>
      </c>
      <c r="C5" s="175" t="str">
        <f>IF(Liste!$B25&lt;&gt;"",Liste!$D25,"")</f>
        <v/>
      </c>
      <c r="D5" s="174" t="str">
        <f>IF(Liste!$B25&lt;&gt;"",Liste!$E25,"")</f>
        <v/>
      </c>
      <c r="E5" s="174" t="str">
        <f>IF(Liste!$B25&lt;&gt;"",Liste!$F25,"")</f>
        <v/>
      </c>
      <c r="F5" s="174" t="str">
        <f>IF(C5&lt;&gt;"",Liste!L25,"")</f>
        <v/>
      </c>
      <c r="G5" s="174" t="str">
        <f>IF(C5&lt;&gt;"",Attest.!E$4,"")</f>
        <v/>
      </c>
      <c r="H5" s="174" t="str">
        <f>IF(C5&lt;&gt;"",Attest.!E$5,"")</f>
        <v/>
      </c>
      <c r="I5" s="323"/>
      <c r="J5" s="323"/>
      <c r="K5" s="323"/>
      <c r="L5" s="323"/>
      <c r="M5" s="323"/>
      <c r="N5" s="355"/>
      <c r="O5" s="355"/>
      <c r="P5" s="323"/>
      <c r="Q5" s="323"/>
      <c r="R5" s="323"/>
      <c r="S5" s="323"/>
      <c r="T5" s="323"/>
      <c r="U5" s="323"/>
      <c r="V5" s="323"/>
      <c r="W5" s="323"/>
      <c r="X5" s="323"/>
      <c r="Y5" s="357"/>
      <c r="AA5" s="129"/>
      <c r="AB5" s="129" t="s">
        <v>294</v>
      </c>
      <c r="AC5" s="129" t="s">
        <v>292</v>
      </c>
      <c r="AD5" s="1" t="s">
        <v>369</v>
      </c>
    </row>
    <row r="6" spans="1:30" x14ac:dyDescent="0.2">
      <c r="A6" s="174" t="str">
        <f>IF(Liste!$B26&lt;&gt;"",Liste!$H26,"")</f>
        <v/>
      </c>
      <c r="B6" s="174" t="str">
        <f>IF(Liste!$B26&lt;&gt;"",Liste!$C26,"")</f>
        <v/>
      </c>
      <c r="C6" s="175" t="str">
        <f>IF(Liste!$B26&lt;&gt;"",Liste!$D26,"")</f>
        <v/>
      </c>
      <c r="D6" s="174" t="str">
        <f>IF(Liste!$B26&lt;&gt;"",Liste!$E26,"")</f>
        <v/>
      </c>
      <c r="E6" s="174" t="str">
        <f>IF(Liste!$B26&lt;&gt;"",Liste!$F26,"")</f>
        <v/>
      </c>
      <c r="F6" s="174" t="str">
        <f>IF(C6&lt;&gt;"",Liste!L26,"")</f>
        <v/>
      </c>
      <c r="G6" s="174" t="str">
        <f>IF(C6&lt;&gt;"",Attest.!F$4,"")</f>
        <v/>
      </c>
      <c r="H6" s="174" t="str">
        <f>IF(C6&lt;&gt;"",Attest.!F$5,"")</f>
        <v/>
      </c>
      <c r="I6" s="323"/>
      <c r="J6" s="323"/>
      <c r="K6" s="323"/>
      <c r="L6" s="323"/>
      <c r="M6" s="323"/>
      <c r="N6" s="355"/>
      <c r="O6" s="355"/>
      <c r="P6" s="323"/>
      <c r="Q6" s="323"/>
      <c r="R6" s="323"/>
      <c r="S6" s="323"/>
      <c r="T6" s="323"/>
      <c r="U6" s="323"/>
      <c r="V6" s="323"/>
      <c r="W6" s="323"/>
      <c r="X6" s="323"/>
      <c r="Y6" s="357"/>
      <c r="AA6" s="129"/>
      <c r="AB6" s="129"/>
      <c r="AC6" s="129" t="s">
        <v>171</v>
      </c>
      <c r="AD6" s="1" t="s">
        <v>370</v>
      </c>
    </row>
    <row r="7" spans="1:30" x14ac:dyDescent="0.2">
      <c r="A7" s="174" t="str">
        <f>IF(Liste!$B27&lt;&gt;"",Liste!$H27,"")</f>
        <v/>
      </c>
      <c r="B7" s="174" t="str">
        <f>IF(Liste!$B27&lt;&gt;"",Liste!$C27,"")</f>
        <v/>
      </c>
      <c r="C7" s="175" t="str">
        <f>IF(Liste!$B27&lt;&gt;"",Liste!$D27,"")</f>
        <v/>
      </c>
      <c r="D7" s="174" t="str">
        <f>IF(Liste!$B27&lt;&gt;"",Liste!$E27,"")</f>
        <v/>
      </c>
      <c r="E7" s="174" t="str">
        <f>IF(Liste!$B27&lt;&gt;"",Liste!$F27,"")</f>
        <v/>
      </c>
      <c r="F7" s="174" t="str">
        <f>IF(C7&lt;&gt;"",Liste!L27,"")</f>
        <v/>
      </c>
      <c r="G7" s="174" t="str">
        <f>IF(C7&lt;&gt;"",Attest.!G$4,"")</f>
        <v/>
      </c>
      <c r="H7" s="174" t="str">
        <f>IF(C7&lt;&gt;"",Attest.!G$5,"")</f>
        <v/>
      </c>
      <c r="I7" s="323"/>
      <c r="J7" s="323"/>
      <c r="K7" s="323"/>
      <c r="L7" s="323"/>
      <c r="M7" s="323"/>
      <c r="N7" s="355"/>
      <c r="O7" s="355"/>
      <c r="P7" s="323"/>
      <c r="Q7" s="323"/>
      <c r="R7" s="323"/>
      <c r="S7" s="323"/>
      <c r="T7" s="323"/>
      <c r="U7" s="323"/>
      <c r="V7" s="323"/>
      <c r="W7" s="323"/>
      <c r="X7" s="323"/>
      <c r="Y7" s="357"/>
      <c r="AD7" s="1" t="s">
        <v>371</v>
      </c>
    </row>
    <row r="8" spans="1:30" x14ac:dyDescent="0.2">
      <c r="A8" s="174" t="str">
        <f>IF(Liste!$B28&lt;&gt;"",Liste!$H28,"")</f>
        <v/>
      </c>
      <c r="B8" s="174" t="str">
        <f>IF(Liste!$B28&lt;&gt;"",Liste!$C28,"")</f>
        <v/>
      </c>
      <c r="C8" s="175" t="str">
        <f>IF(Liste!$B28&lt;&gt;"",Liste!$D28,"")</f>
        <v/>
      </c>
      <c r="D8" s="174" t="str">
        <f>IF(Liste!$B28&lt;&gt;"",Liste!$E28,"")</f>
        <v/>
      </c>
      <c r="E8" s="174" t="str">
        <f>IF(Liste!$B28&lt;&gt;"",Liste!$F28,"")</f>
        <v/>
      </c>
      <c r="F8" s="174" t="str">
        <f>IF(C8&lt;&gt;"",Liste!L28,"")</f>
        <v/>
      </c>
      <c r="G8" s="174" t="str">
        <f>IF(C8&lt;&gt;"",Attest.!H$4,"")</f>
        <v/>
      </c>
      <c r="H8" s="174" t="str">
        <f>IF(C8&lt;&gt;"",Attest.!H$5,"")</f>
        <v/>
      </c>
      <c r="I8" s="323"/>
      <c r="J8" s="323"/>
      <c r="K8" s="323"/>
      <c r="L8" s="323"/>
      <c r="M8" s="323"/>
      <c r="N8" s="355"/>
      <c r="O8" s="355"/>
      <c r="P8" s="323"/>
      <c r="Q8" s="323"/>
      <c r="R8" s="323"/>
      <c r="S8" s="323"/>
      <c r="T8" s="323"/>
      <c r="U8" s="323"/>
      <c r="V8" s="323"/>
      <c r="W8" s="323"/>
      <c r="X8" s="323"/>
      <c r="Y8" s="357"/>
    </row>
    <row r="9" spans="1:30" x14ac:dyDescent="0.2">
      <c r="A9" s="174" t="str">
        <f>IF(Liste!$B29&lt;&gt;"",Liste!$H29,"")</f>
        <v/>
      </c>
      <c r="B9" s="174" t="str">
        <f>IF(Liste!$B29&lt;&gt;"",Liste!$C29,"")</f>
        <v/>
      </c>
      <c r="C9" s="175" t="str">
        <f>IF(Liste!$B29&lt;&gt;"",Liste!$D29,"")</f>
        <v/>
      </c>
      <c r="D9" s="174" t="str">
        <f>IF(Liste!$B29&lt;&gt;"",Liste!$E29,"")</f>
        <v/>
      </c>
      <c r="E9" s="174" t="str">
        <f>IF(Liste!$B29&lt;&gt;"",Liste!$F29,"")</f>
        <v/>
      </c>
      <c r="F9" s="174" t="str">
        <f>IF(C9&lt;&gt;"",Liste!L29,"")</f>
        <v/>
      </c>
      <c r="G9" s="174" t="str">
        <f>IF(C9&lt;&gt;"",Attest.!I$4,"")</f>
        <v/>
      </c>
      <c r="H9" s="174" t="str">
        <f>IF(C9&lt;&gt;"",Attest.!I$5,"")</f>
        <v/>
      </c>
      <c r="I9" s="323"/>
      <c r="J9" s="323"/>
      <c r="K9" s="323"/>
      <c r="L9" s="323"/>
      <c r="M9" s="323"/>
      <c r="N9" s="355"/>
      <c r="O9" s="355"/>
      <c r="P9" s="323"/>
      <c r="Q9" s="323"/>
      <c r="R9" s="323"/>
      <c r="S9" s="323"/>
      <c r="T9" s="323"/>
      <c r="U9" s="323"/>
      <c r="V9" s="323"/>
      <c r="W9" s="323"/>
      <c r="X9" s="323"/>
      <c r="Y9" s="357"/>
    </row>
    <row r="10" spans="1:30" x14ac:dyDescent="0.2">
      <c r="A10" s="174" t="str">
        <f>IF(Liste!$B30&lt;&gt;"",Liste!$H30,"")</f>
        <v/>
      </c>
      <c r="B10" s="174" t="str">
        <f>IF(Liste!$B30&lt;&gt;"",Liste!$C30,"")</f>
        <v/>
      </c>
      <c r="C10" s="175" t="str">
        <f>IF(Liste!$B30&lt;&gt;"",Liste!$D30,"")</f>
        <v/>
      </c>
      <c r="D10" s="174" t="str">
        <f>IF(Liste!$B30&lt;&gt;"",Liste!$E30,"")</f>
        <v/>
      </c>
      <c r="E10" s="174" t="str">
        <f>IF(Liste!$B30&lt;&gt;"",Liste!$F30,"")</f>
        <v/>
      </c>
      <c r="F10" s="174" t="str">
        <f>IF(C10&lt;&gt;"",Liste!L30,"")</f>
        <v/>
      </c>
      <c r="G10" s="174" t="str">
        <f>IF(C10&lt;&gt;"",Attest.!J$4,"")</f>
        <v/>
      </c>
      <c r="H10" s="174" t="str">
        <f>IF(C10&lt;&gt;"",Attest.!J$5,"")</f>
        <v/>
      </c>
      <c r="I10" s="323"/>
      <c r="J10" s="323"/>
      <c r="K10" s="323"/>
      <c r="L10" s="323"/>
      <c r="M10" s="323"/>
      <c r="N10" s="355"/>
      <c r="O10" s="355"/>
      <c r="P10" s="323"/>
      <c r="Q10" s="323"/>
      <c r="R10" s="323"/>
      <c r="S10" s="323"/>
      <c r="T10" s="323"/>
      <c r="U10" s="323"/>
      <c r="V10" s="323"/>
      <c r="W10" s="323"/>
      <c r="X10" s="323"/>
      <c r="Y10" s="357"/>
    </row>
    <row r="11" spans="1:30" x14ac:dyDescent="0.2">
      <c r="A11" s="174" t="str">
        <f>IF(Liste!$B31&lt;&gt;"",Liste!$H31,"")</f>
        <v/>
      </c>
      <c r="B11" s="174" t="str">
        <f>IF(Liste!$B31&lt;&gt;"",Liste!$C31,"")</f>
        <v/>
      </c>
      <c r="C11" s="175" t="str">
        <f>IF(Liste!$B31&lt;&gt;"",Liste!$D31,"")</f>
        <v/>
      </c>
      <c r="D11" s="174" t="str">
        <f>IF(Liste!$B31&lt;&gt;"",Liste!$E31,"")</f>
        <v/>
      </c>
      <c r="E11" s="174" t="str">
        <f>IF(Liste!$B31&lt;&gt;"",Liste!$F31,"")</f>
        <v/>
      </c>
      <c r="F11" s="174" t="str">
        <f>IF(C11&lt;&gt;"",Liste!L31,"")</f>
        <v/>
      </c>
      <c r="G11" s="174" t="str">
        <f>IF(C11&lt;&gt;"",Attest.!K$4,"")</f>
        <v/>
      </c>
      <c r="H11" s="174" t="str">
        <f>IF(C11&lt;&gt;"",Attest.!K$5,"")</f>
        <v/>
      </c>
      <c r="I11" s="323"/>
      <c r="J11" s="323"/>
      <c r="K11" s="323"/>
      <c r="L11" s="323"/>
      <c r="M11" s="323"/>
      <c r="N11" s="355"/>
      <c r="O11" s="355"/>
      <c r="P11" s="323"/>
      <c r="Q11" s="323"/>
      <c r="R11" s="323"/>
      <c r="S11" s="323"/>
      <c r="T11" s="323"/>
      <c r="U11" s="323"/>
      <c r="V11" s="323"/>
      <c r="W11" s="323"/>
      <c r="X11" s="323"/>
      <c r="Y11" s="357"/>
    </row>
    <row r="12" spans="1:30" x14ac:dyDescent="0.2">
      <c r="A12" s="174" t="str">
        <f>IF(Liste!$B32&lt;&gt;"",Liste!$H32,"")</f>
        <v/>
      </c>
      <c r="B12" s="174" t="str">
        <f>IF(Liste!$B32&lt;&gt;"",Liste!$C32,"")</f>
        <v/>
      </c>
      <c r="C12" s="175" t="str">
        <f>IF(Liste!$B32&lt;&gt;"",Liste!$D32,"")</f>
        <v/>
      </c>
      <c r="D12" s="174" t="str">
        <f>IF(Liste!$B32&lt;&gt;"",Liste!$E32,"")</f>
        <v/>
      </c>
      <c r="E12" s="174" t="str">
        <f>IF(Liste!$B32&lt;&gt;"",Liste!$F32,"")</f>
        <v/>
      </c>
      <c r="F12" s="174" t="str">
        <f>IF(C12&lt;&gt;"",Liste!L32,"")</f>
        <v/>
      </c>
      <c r="G12" s="174" t="str">
        <f>IF(C12&lt;&gt;"",Attest.!L$4,"")</f>
        <v/>
      </c>
      <c r="H12" s="174" t="str">
        <f>IF(C12&lt;&gt;"",Attest.!L$5,"")</f>
        <v/>
      </c>
      <c r="I12" s="323"/>
      <c r="J12" s="323"/>
      <c r="K12" s="323"/>
      <c r="L12" s="323"/>
      <c r="M12" s="323"/>
      <c r="N12" s="355"/>
      <c r="O12" s="355"/>
      <c r="P12" s="323"/>
      <c r="Q12" s="323"/>
      <c r="R12" s="323"/>
      <c r="S12" s="323"/>
      <c r="T12" s="323"/>
      <c r="U12" s="323"/>
      <c r="V12" s="323"/>
      <c r="W12" s="323"/>
      <c r="X12" s="323"/>
      <c r="Y12" s="357"/>
    </row>
    <row r="13" spans="1:30" x14ac:dyDescent="0.2">
      <c r="A13" s="174" t="str">
        <f>IF(Liste!$B33&lt;&gt;"",Liste!$H33,"")</f>
        <v/>
      </c>
      <c r="B13" s="174" t="str">
        <f>IF(Liste!$B33&lt;&gt;"",Liste!$C33,"")</f>
        <v/>
      </c>
      <c r="C13" s="175" t="str">
        <f>IF(Liste!$B33&lt;&gt;"",Liste!$D33,"")</f>
        <v/>
      </c>
      <c r="D13" s="174" t="str">
        <f>IF(Liste!$B33&lt;&gt;"",Liste!$E33,"")</f>
        <v/>
      </c>
      <c r="E13" s="174" t="str">
        <f>IF(Liste!$B33&lt;&gt;"",Liste!$F33,"")</f>
        <v/>
      </c>
      <c r="F13" s="174" t="str">
        <f>IF(C13&lt;&gt;"",Liste!L33,"")</f>
        <v/>
      </c>
      <c r="G13" s="174" t="str">
        <f>IF(C13&lt;&gt;"",Attest.!L$4,"")</f>
        <v/>
      </c>
      <c r="H13" s="174" t="str">
        <f>IF(C13&lt;&gt;"",Attest.!L$5,"")</f>
        <v/>
      </c>
      <c r="I13" s="323"/>
      <c r="J13" s="323"/>
      <c r="K13" s="323"/>
      <c r="L13" s="323"/>
      <c r="M13" s="323"/>
      <c r="N13" s="355"/>
      <c r="O13" s="355"/>
      <c r="P13" s="323"/>
      <c r="Q13" s="323"/>
      <c r="R13" s="323"/>
      <c r="S13" s="323"/>
      <c r="T13" s="323"/>
      <c r="U13" s="323"/>
      <c r="V13" s="323"/>
      <c r="W13" s="323"/>
      <c r="X13" s="323"/>
      <c r="Y13" s="357"/>
    </row>
    <row r="14" spans="1:30" x14ac:dyDescent="0.2">
      <c r="A14" s="174" t="str">
        <f>IF(Liste!$B34&lt;&gt;"",Liste!$H34,"")</f>
        <v/>
      </c>
      <c r="B14" s="174" t="str">
        <f>IF(Liste!$B34&lt;&gt;"",Liste!$C34,"")</f>
        <v/>
      </c>
      <c r="C14" s="175" t="str">
        <f>IF(Liste!$B34&lt;&gt;"",Liste!$D34,"")</f>
        <v/>
      </c>
      <c r="D14" s="174" t="str">
        <f>IF(Liste!$B34&lt;&gt;"",Liste!$E34,"")</f>
        <v/>
      </c>
      <c r="E14" s="174" t="str">
        <f>IF(Liste!$B34&lt;&gt;"",Liste!$F34,"")</f>
        <v/>
      </c>
      <c r="F14" s="174" t="str">
        <f>IF(C14&lt;&gt;"",Liste!L34,"")</f>
        <v/>
      </c>
      <c r="G14" s="174" t="str">
        <f>IF(C14&lt;&gt;"",Attest.!N$4,"")</f>
        <v/>
      </c>
      <c r="H14" s="174" t="str">
        <f>IF(C14&lt;&gt;"",Attest.!N$5,"")</f>
        <v/>
      </c>
      <c r="I14" s="323"/>
      <c r="J14" s="323"/>
      <c r="K14" s="323"/>
      <c r="L14" s="323"/>
      <c r="M14" s="323"/>
      <c r="N14" s="355"/>
      <c r="O14" s="355"/>
      <c r="P14" s="323"/>
      <c r="Q14" s="323"/>
      <c r="R14" s="323"/>
      <c r="S14" s="323"/>
      <c r="T14" s="323"/>
      <c r="U14" s="323"/>
      <c r="V14" s="323"/>
      <c r="W14" s="323"/>
      <c r="X14" s="323"/>
      <c r="Y14" s="357"/>
    </row>
    <row r="15" spans="1:30" x14ac:dyDescent="0.2">
      <c r="A15" s="174" t="str">
        <f>IF(Liste!$B35&lt;&gt;"",Liste!$H35,"")</f>
        <v/>
      </c>
      <c r="B15" s="174" t="str">
        <f>IF(Liste!$B35&lt;&gt;"",Liste!$C35,"")</f>
        <v/>
      </c>
      <c r="C15" s="175" t="str">
        <f>IF(Liste!$B35&lt;&gt;"",Liste!$D35,"")</f>
        <v/>
      </c>
      <c r="D15" s="174" t="str">
        <f>IF(Liste!$B35&lt;&gt;"",Liste!$E35,"")</f>
        <v/>
      </c>
      <c r="E15" s="174" t="str">
        <f>IF(Liste!$B35&lt;&gt;"",Liste!$F35,"")</f>
        <v/>
      </c>
      <c r="F15" s="174" t="str">
        <f>IF(C15&lt;&gt;"",Liste!L35,"")</f>
        <v/>
      </c>
      <c r="G15" s="174" t="str">
        <f>IF(C15&lt;&gt;"",Attest.!O$4,"")</f>
        <v/>
      </c>
      <c r="H15" s="174" t="str">
        <f>IF(C15&lt;&gt;"",Attest.!O$5,"")</f>
        <v/>
      </c>
      <c r="I15" s="323"/>
      <c r="J15" s="323"/>
      <c r="K15" s="323"/>
      <c r="L15" s="323"/>
      <c r="M15" s="323"/>
      <c r="N15" s="355"/>
      <c r="O15" s="355"/>
      <c r="P15" s="323"/>
      <c r="Q15" s="323"/>
      <c r="R15" s="323"/>
      <c r="S15" s="323"/>
      <c r="T15" s="323"/>
      <c r="U15" s="323"/>
      <c r="V15" s="323"/>
      <c r="W15" s="323"/>
      <c r="X15" s="323"/>
      <c r="Y15" s="357"/>
    </row>
    <row r="16" spans="1:30" x14ac:dyDescent="0.2">
      <c r="A16" s="174" t="str">
        <f>IF(Liste!$B36&lt;&gt;"",Liste!$H36,"")</f>
        <v/>
      </c>
      <c r="B16" s="174" t="str">
        <f>IF(Liste!$B36&lt;&gt;"",Liste!$C36,"")</f>
        <v/>
      </c>
      <c r="C16" s="175" t="str">
        <f>IF(Liste!$B36&lt;&gt;"",Liste!$D36,"")</f>
        <v/>
      </c>
      <c r="D16" s="174" t="str">
        <f>IF(Liste!$B36&lt;&gt;"",Liste!$E36,"")</f>
        <v/>
      </c>
      <c r="E16" s="174" t="str">
        <f>IF(Liste!$B36&lt;&gt;"",Liste!$F36,"")</f>
        <v/>
      </c>
      <c r="F16" s="174" t="str">
        <f>IF(C16&lt;&gt;"",Liste!L36,"")</f>
        <v/>
      </c>
      <c r="G16" s="174" t="str">
        <f>IF(C16&lt;&gt;"",Attest.!P$4,"")</f>
        <v/>
      </c>
      <c r="H16" s="174" t="str">
        <f>IF(C16&lt;&gt;"",Attest.!P$5,"")</f>
        <v/>
      </c>
      <c r="I16" s="323"/>
      <c r="J16" s="323"/>
      <c r="K16" s="323"/>
      <c r="L16" s="323"/>
      <c r="M16" s="323"/>
      <c r="N16" s="355"/>
      <c r="O16" s="355"/>
      <c r="P16" s="323"/>
      <c r="Q16" s="323"/>
      <c r="R16" s="323"/>
      <c r="S16" s="323"/>
      <c r="T16" s="323"/>
      <c r="U16" s="323"/>
      <c r="V16" s="323"/>
      <c r="W16" s="323"/>
      <c r="X16" s="323"/>
      <c r="Y16" s="357"/>
    </row>
    <row r="17" spans="1:25" x14ac:dyDescent="0.2">
      <c r="A17" s="174" t="str">
        <f>IF(Liste!$B37&lt;&gt;"",Liste!$H37,"")</f>
        <v/>
      </c>
      <c r="B17" s="174" t="str">
        <f>IF(Liste!$B37&lt;&gt;"",Liste!$C37,"")</f>
        <v/>
      </c>
      <c r="C17" s="175" t="str">
        <f>IF(Liste!$B37&lt;&gt;"",Liste!$D37,"")</f>
        <v/>
      </c>
      <c r="D17" s="174" t="str">
        <f>IF(Liste!$B37&lt;&gt;"",Liste!$E37,"")</f>
        <v/>
      </c>
      <c r="E17" s="174" t="str">
        <f>IF(Liste!$B37&lt;&gt;"",Liste!$F37,"")</f>
        <v/>
      </c>
      <c r="F17" s="174" t="str">
        <f>IF(C17&lt;&gt;"",Liste!L37,"")</f>
        <v/>
      </c>
      <c r="G17" s="174" t="str">
        <f>IF(C17&lt;&gt;"",Attest.!Q$4,"")</f>
        <v/>
      </c>
      <c r="H17" s="174" t="str">
        <f>IF(C17&lt;&gt;"",Attest.!Q$5,"")</f>
        <v/>
      </c>
      <c r="I17" s="323"/>
      <c r="J17" s="323"/>
      <c r="K17" s="323"/>
      <c r="L17" s="323"/>
      <c r="M17" s="323"/>
      <c r="N17" s="355"/>
      <c r="O17" s="355"/>
      <c r="P17" s="323"/>
      <c r="Q17" s="323"/>
      <c r="R17" s="323"/>
      <c r="S17" s="323"/>
      <c r="T17" s="323"/>
      <c r="U17" s="323"/>
      <c r="V17" s="323"/>
      <c r="W17" s="323"/>
      <c r="X17" s="323"/>
      <c r="Y17" s="357"/>
    </row>
    <row r="18" spans="1:25" x14ac:dyDescent="0.2">
      <c r="A18" s="174" t="str">
        <f>IF(Liste!$B38&lt;&gt;"",Liste!$H38,"")</f>
        <v/>
      </c>
      <c r="B18" s="174" t="str">
        <f>IF(Liste!$B38&lt;&gt;"",Liste!$C38,"")</f>
        <v/>
      </c>
      <c r="C18" s="175" t="str">
        <f>IF(Liste!$B38&lt;&gt;"",Liste!$D38,"")</f>
        <v/>
      </c>
      <c r="D18" s="174" t="str">
        <f>IF(Liste!$B38&lt;&gt;"",Liste!$E38,"")</f>
        <v/>
      </c>
      <c r="E18" s="174" t="str">
        <f>IF(Liste!$B38&lt;&gt;"",Liste!$F38,"")</f>
        <v/>
      </c>
      <c r="F18" s="174" t="str">
        <f>IF(C18&lt;&gt;"",Liste!L38,"")</f>
        <v/>
      </c>
      <c r="G18" s="174" t="str">
        <f>IF(C18&lt;&gt;"",Attest.!R$4,"")</f>
        <v/>
      </c>
      <c r="H18" s="174" t="str">
        <f>IF(C18&lt;&gt;"",Attest.!R$5,"")</f>
        <v/>
      </c>
      <c r="I18" s="323"/>
      <c r="J18" s="323"/>
      <c r="K18" s="323"/>
      <c r="L18" s="323"/>
      <c r="M18" s="323"/>
      <c r="N18" s="355"/>
      <c r="O18" s="355"/>
      <c r="P18" s="323"/>
      <c r="Q18" s="323"/>
      <c r="R18" s="323"/>
      <c r="S18" s="323"/>
      <c r="T18" s="323"/>
      <c r="U18" s="323"/>
      <c r="V18" s="323"/>
      <c r="W18" s="323"/>
      <c r="X18" s="323"/>
      <c r="Y18" s="357"/>
    </row>
    <row r="19" spans="1:25" x14ac:dyDescent="0.2">
      <c r="A19" s="174" t="str">
        <f>IF(Liste!$B39&lt;&gt;"",Liste!$H39,"")</f>
        <v/>
      </c>
      <c r="B19" s="174" t="str">
        <f>IF(Liste!$B39&lt;&gt;"",Liste!$C39,"")</f>
        <v/>
      </c>
      <c r="C19" s="175" t="str">
        <f>IF(Liste!$B39&lt;&gt;"",Liste!$D39,"")</f>
        <v/>
      </c>
      <c r="D19" s="174" t="str">
        <f>IF(Liste!$B39&lt;&gt;"",Liste!$E39,"")</f>
        <v/>
      </c>
      <c r="E19" s="174" t="str">
        <f>IF(Liste!$B39&lt;&gt;"",Liste!$F39,"")</f>
        <v/>
      </c>
      <c r="F19" s="174" t="str">
        <f>IF(C19&lt;&gt;"",Liste!L39,"")</f>
        <v/>
      </c>
      <c r="G19" s="174" t="str">
        <f>IF(C19&lt;&gt;"",Attest.!S$4,"")</f>
        <v/>
      </c>
      <c r="H19" s="174" t="str">
        <f>IF(C19&lt;&gt;"",Attest.!S$5,"")</f>
        <v/>
      </c>
      <c r="I19" s="323"/>
      <c r="J19" s="323"/>
      <c r="K19" s="323"/>
      <c r="L19" s="323"/>
      <c r="M19" s="323"/>
      <c r="N19" s="355"/>
      <c r="O19" s="355"/>
      <c r="P19" s="323"/>
      <c r="Q19" s="323"/>
      <c r="R19" s="323"/>
      <c r="S19" s="323"/>
      <c r="T19" s="323"/>
      <c r="U19" s="323"/>
      <c r="V19" s="323"/>
      <c r="W19" s="323"/>
      <c r="X19" s="323"/>
      <c r="Y19" s="357"/>
    </row>
    <row r="20" spans="1:25" x14ac:dyDescent="0.2">
      <c r="A20" s="174" t="str">
        <f>IF(Liste!$B40&lt;&gt;"",Liste!$H40,"")</f>
        <v/>
      </c>
      <c r="B20" s="174" t="str">
        <f>IF(Liste!$B40&lt;&gt;"",Liste!$C40,"")</f>
        <v/>
      </c>
      <c r="C20" s="175" t="str">
        <f>IF(Liste!$B40&lt;&gt;"",Liste!$D40,"")</f>
        <v/>
      </c>
      <c r="D20" s="174" t="str">
        <f>IF(Liste!$B40&lt;&gt;"",Liste!$E40,"")</f>
        <v/>
      </c>
      <c r="E20" s="174" t="str">
        <f>IF(Liste!$B40&lt;&gt;"",Liste!$F40,"")</f>
        <v/>
      </c>
      <c r="F20" s="174" t="str">
        <f>IF(C20&lt;&gt;"",Liste!L40,"")</f>
        <v/>
      </c>
      <c r="G20" s="174" t="str">
        <f>IF(C20&lt;&gt;"",Attest.!T$4,"")</f>
        <v/>
      </c>
      <c r="H20" s="174" t="str">
        <f>IF(C20&lt;&gt;"",Attest.!T$5,"")</f>
        <v/>
      </c>
      <c r="I20" s="323"/>
      <c r="J20" s="323"/>
      <c r="K20" s="323"/>
      <c r="L20" s="323"/>
      <c r="M20" s="323"/>
      <c r="N20" s="355"/>
      <c r="O20" s="355"/>
      <c r="P20" s="323"/>
      <c r="Q20" s="323"/>
      <c r="R20" s="323"/>
      <c r="S20" s="323"/>
      <c r="T20" s="323"/>
      <c r="U20" s="323"/>
      <c r="V20" s="323"/>
      <c r="W20" s="323"/>
      <c r="X20" s="323"/>
      <c r="Y20" s="357"/>
    </row>
    <row r="21" spans="1:25" x14ac:dyDescent="0.2">
      <c r="A21" s="174" t="str">
        <f>IF(Liste!$B41&lt;&gt;"",Liste!$H41,"")</f>
        <v/>
      </c>
      <c r="B21" s="174" t="str">
        <f>IF(Liste!$B41&lt;&gt;"",Liste!$C41,"")</f>
        <v/>
      </c>
      <c r="C21" s="175" t="str">
        <f>IF(Liste!$B41&lt;&gt;"",Liste!$D41,"")</f>
        <v/>
      </c>
      <c r="D21" s="174" t="str">
        <f>IF(Liste!$B41&lt;&gt;"",Liste!$E41,"")</f>
        <v/>
      </c>
      <c r="E21" s="174" t="str">
        <f>IF(Liste!$B41&lt;&gt;"",Liste!$F41,"")</f>
        <v/>
      </c>
      <c r="F21" s="174" t="str">
        <f>IF(C21&lt;&gt;"",Liste!L41,"")</f>
        <v/>
      </c>
      <c r="G21" s="174" t="str">
        <f>IF(C21&lt;&gt;"",Attest.!U$4,"")</f>
        <v/>
      </c>
      <c r="H21" s="174" t="str">
        <f>IF(C21&lt;&gt;"",Attest.!U$5,"")</f>
        <v/>
      </c>
      <c r="I21" s="323"/>
      <c r="J21" s="323"/>
      <c r="K21" s="323"/>
      <c r="L21" s="323"/>
      <c r="M21" s="323"/>
      <c r="N21" s="355"/>
      <c r="O21" s="355"/>
      <c r="P21" s="323"/>
      <c r="Q21" s="323"/>
      <c r="R21" s="323"/>
      <c r="S21" s="323"/>
      <c r="T21" s="323"/>
      <c r="U21" s="323"/>
      <c r="V21" s="323"/>
      <c r="W21" s="323"/>
      <c r="X21" s="323"/>
      <c r="Y21" s="357"/>
    </row>
    <row r="22" spans="1:25" x14ac:dyDescent="0.2">
      <c r="A22" s="174" t="str">
        <f>IF(Liste!$B42&lt;&gt;"",Liste!$H42,"")</f>
        <v/>
      </c>
      <c r="B22" s="174" t="str">
        <f>IF(Liste!$B42&lt;&gt;"",Liste!$C42,"")</f>
        <v/>
      </c>
      <c r="C22" s="175" t="str">
        <f>IF(Liste!$B42&lt;&gt;"",Liste!$D42,"")</f>
        <v/>
      </c>
      <c r="D22" s="174" t="str">
        <f>IF(Liste!$B42&lt;&gt;"",Liste!$E42,"")</f>
        <v/>
      </c>
      <c r="E22" s="174" t="str">
        <f>IF(Liste!$B42&lt;&gt;"",Liste!$F42,"")</f>
        <v/>
      </c>
      <c r="F22" s="174" t="str">
        <f>IF(C22&lt;&gt;"",Liste!L42,"")</f>
        <v/>
      </c>
      <c r="G22" s="174" t="str">
        <f>IF(C22&lt;&gt;"",Attest.!V$4,"")</f>
        <v/>
      </c>
      <c r="H22" s="174" t="str">
        <f>IF(C22&lt;&gt;"",Attest.!V$5,"")</f>
        <v/>
      </c>
      <c r="I22" s="323"/>
      <c r="J22" s="323"/>
      <c r="K22" s="323"/>
      <c r="L22" s="323"/>
      <c r="M22" s="323"/>
      <c r="N22" s="355"/>
      <c r="O22" s="355"/>
      <c r="P22" s="323"/>
      <c r="Q22" s="323"/>
      <c r="R22" s="323"/>
      <c r="S22" s="323"/>
      <c r="T22" s="323"/>
      <c r="U22" s="323"/>
      <c r="V22" s="323"/>
      <c r="W22" s="323"/>
      <c r="X22" s="323"/>
      <c r="Y22" s="357"/>
    </row>
    <row r="23" spans="1:25" x14ac:dyDescent="0.2">
      <c r="A23" s="174" t="str">
        <f>IF(Liste!$B43&lt;&gt;"",Liste!$H43,"")</f>
        <v/>
      </c>
      <c r="B23" s="174" t="str">
        <f>IF(Liste!$B43&lt;&gt;"",Liste!$C43,"")</f>
        <v/>
      </c>
      <c r="C23" s="175" t="str">
        <f>IF(Liste!$B43&lt;&gt;"",Liste!$D43,"")</f>
        <v/>
      </c>
      <c r="D23" s="174" t="str">
        <f>IF(Liste!$B43&lt;&gt;"",Liste!$E43,"")</f>
        <v/>
      </c>
      <c r="E23" s="174" t="str">
        <f>IF(Liste!$B43&lt;&gt;"",Liste!$F43,"")</f>
        <v/>
      </c>
      <c r="F23" s="174" t="str">
        <f>IF(C23&lt;&gt;"",Liste!L43,"")</f>
        <v/>
      </c>
      <c r="G23" s="174" t="str">
        <f>IF(C23&lt;&gt;"",Attest.!W$4,"")</f>
        <v/>
      </c>
      <c r="H23" s="174" t="str">
        <f>IF(C23&lt;&gt;"",Attest.!W$5,"")</f>
        <v/>
      </c>
      <c r="I23" s="323"/>
      <c r="J23" s="323"/>
      <c r="K23" s="323"/>
      <c r="L23" s="323"/>
      <c r="M23" s="323"/>
      <c r="N23" s="355"/>
      <c r="O23" s="355"/>
      <c r="P23" s="323"/>
      <c r="Q23" s="323"/>
      <c r="R23" s="323"/>
      <c r="S23" s="323"/>
      <c r="T23" s="323"/>
      <c r="U23" s="323"/>
      <c r="V23" s="323"/>
      <c r="W23" s="323"/>
      <c r="X23" s="323"/>
      <c r="Y23" s="357"/>
    </row>
    <row r="24" spans="1:25" x14ac:dyDescent="0.2">
      <c r="A24" s="174" t="str">
        <f>IF(Liste!$B44&lt;&gt;"",Liste!$H44,"")</f>
        <v/>
      </c>
      <c r="B24" s="174" t="str">
        <f>IF(Liste!$B44&lt;&gt;"",Liste!$C44,"")</f>
        <v/>
      </c>
      <c r="C24" s="175" t="str">
        <f>IF(Liste!$B44&lt;&gt;"",Liste!$D44,"")</f>
        <v/>
      </c>
      <c r="D24" s="174" t="str">
        <f>IF(Liste!$B44&lt;&gt;"",Liste!$E44,"")</f>
        <v/>
      </c>
      <c r="E24" s="174" t="str">
        <f>IF(Liste!$B44&lt;&gt;"",Liste!$F44,"")</f>
        <v/>
      </c>
      <c r="F24" s="174" t="str">
        <f>IF(C24&lt;&gt;"",Liste!L44,"")</f>
        <v/>
      </c>
      <c r="G24" s="174" t="str">
        <f>IF(C24&lt;&gt;"",Attest.!X$4,"")</f>
        <v/>
      </c>
      <c r="H24" s="174" t="str">
        <f>IF(C24&lt;&gt;"",Attest.!X$5,"")</f>
        <v/>
      </c>
      <c r="I24" s="323"/>
      <c r="J24" s="323"/>
      <c r="K24" s="323"/>
      <c r="L24" s="323"/>
      <c r="M24" s="323"/>
      <c r="N24" s="355"/>
      <c r="O24" s="355"/>
      <c r="P24" s="323"/>
      <c r="Q24" s="323"/>
      <c r="R24" s="323"/>
      <c r="S24" s="323"/>
      <c r="T24" s="323"/>
      <c r="U24" s="323"/>
      <c r="V24" s="323"/>
      <c r="W24" s="323"/>
      <c r="X24" s="323"/>
      <c r="Y24" s="357"/>
    </row>
    <row r="25" spans="1:25" x14ac:dyDescent="0.2">
      <c r="A25" s="174" t="str">
        <f>IF(Liste!$B45&lt;&gt;"",Liste!$H45,"")</f>
        <v/>
      </c>
      <c r="B25" s="174" t="str">
        <f>IF(Liste!$B45&lt;&gt;"",Liste!$C45,"")</f>
        <v/>
      </c>
      <c r="C25" s="175" t="str">
        <f>IF(Liste!$B45&lt;&gt;"",Liste!$D45,"")</f>
        <v/>
      </c>
      <c r="D25" s="174" t="str">
        <f>IF(Liste!$B45&lt;&gt;"",Liste!$E45,"")</f>
        <v/>
      </c>
      <c r="E25" s="174" t="str">
        <f>IF(Liste!$B45&lt;&gt;"",Liste!$F45,"")</f>
        <v/>
      </c>
      <c r="F25" s="174" t="str">
        <f>IF(C25&lt;&gt;"",Liste!L45,"")</f>
        <v/>
      </c>
      <c r="G25" s="174" t="str">
        <f>IF(C25&lt;&gt;"",Attest.!Y$4,"")</f>
        <v/>
      </c>
      <c r="H25" s="174" t="str">
        <f>IF(C25&lt;&gt;"",Attest.!Y$5,"")</f>
        <v/>
      </c>
      <c r="I25" s="323"/>
      <c r="J25" s="323"/>
      <c r="K25" s="323"/>
      <c r="L25" s="323"/>
      <c r="M25" s="323"/>
      <c r="N25" s="355"/>
      <c r="O25" s="355"/>
      <c r="P25" s="323"/>
      <c r="Q25" s="323"/>
      <c r="R25" s="323"/>
      <c r="S25" s="323"/>
      <c r="T25" s="323"/>
      <c r="U25" s="323"/>
      <c r="V25" s="323"/>
      <c r="W25" s="323"/>
      <c r="X25" s="323"/>
      <c r="Y25" s="357"/>
    </row>
    <row r="26" spans="1:25" x14ac:dyDescent="0.2">
      <c r="A26" s="174" t="str">
        <f>IF(Liste!$B46&lt;&gt;"",Liste!$H46,"")</f>
        <v/>
      </c>
      <c r="B26" s="174" t="str">
        <f>IF(Liste!$B46&lt;&gt;"",Liste!$C46,"")</f>
        <v/>
      </c>
      <c r="C26" s="175" t="str">
        <f>IF(Liste!$B46&lt;&gt;"",Liste!$D46,"")</f>
        <v/>
      </c>
      <c r="D26" s="174" t="str">
        <f>IF(Liste!$B46&lt;&gt;"",Liste!$E46,"")</f>
        <v/>
      </c>
      <c r="E26" s="174" t="str">
        <f>IF(Liste!$B46&lt;&gt;"",Liste!$F46,"")</f>
        <v/>
      </c>
      <c r="F26" s="174" t="str">
        <f>IF(C26&lt;&gt;"",Liste!L46,"")</f>
        <v/>
      </c>
      <c r="G26" s="174" t="str">
        <f>IF(C26&lt;&gt;"",Attest.!Z$4,"")</f>
        <v/>
      </c>
      <c r="H26" s="174" t="str">
        <f>IF(C26&lt;&gt;"",Attest.!Z$5,"")</f>
        <v/>
      </c>
      <c r="I26" s="323"/>
      <c r="J26" s="323"/>
      <c r="K26" s="323"/>
      <c r="L26" s="323"/>
      <c r="M26" s="323"/>
      <c r="N26" s="355"/>
      <c r="O26" s="355"/>
      <c r="P26" s="323"/>
      <c r="Q26" s="323"/>
      <c r="R26" s="323"/>
      <c r="S26" s="323"/>
      <c r="T26" s="323"/>
      <c r="U26" s="323"/>
      <c r="V26" s="323"/>
      <c r="W26" s="323"/>
      <c r="X26" s="323"/>
      <c r="Y26" s="357"/>
    </row>
    <row r="27" spans="1:25" x14ac:dyDescent="0.2">
      <c r="A27" s="174" t="str">
        <f>IF(Liste!$B47&lt;&gt;"",Liste!$H47,"")</f>
        <v/>
      </c>
      <c r="B27" s="174" t="str">
        <f>IF(Liste!$B47&lt;&gt;"",Liste!$C47,"")</f>
        <v/>
      </c>
      <c r="C27" s="175" t="str">
        <f>IF(Liste!$B47&lt;&gt;"",Liste!$D47,"")</f>
        <v/>
      </c>
      <c r="D27" s="174" t="str">
        <f>IF(Liste!$B47&lt;&gt;"",Liste!$E47,"")</f>
        <v/>
      </c>
      <c r="E27" s="174" t="str">
        <f>IF(Liste!$B47&lt;&gt;"",Liste!$F47,"")</f>
        <v/>
      </c>
      <c r="F27" s="174" t="str">
        <f>IF(C27&lt;&gt;"",Liste!L47,"")</f>
        <v/>
      </c>
      <c r="G27" s="174" t="str">
        <f>IF(C27&lt;&gt;"",Attest.!AA$4,"")</f>
        <v/>
      </c>
      <c r="H27" s="174" t="str">
        <f>IF(C27&lt;&gt;"",Attest.!AA$5,"")</f>
        <v/>
      </c>
      <c r="I27" s="323"/>
      <c r="J27" s="323"/>
      <c r="K27" s="323"/>
      <c r="L27" s="323"/>
      <c r="M27" s="323"/>
      <c r="N27" s="355"/>
      <c r="O27" s="355"/>
      <c r="P27" s="323"/>
      <c r="Q27" s="323"/>
      <c r="R27" s="323"/>
      <c r="S27" s="323"/>
      <c r="T27" s="323"/>
      <c r="U27" s="323"/>
      <c r="V27" s="323"/>
      <c r="W27" s="323"/>
      <c r="X27" s="323"/>
      <c r="Y27" s="357"/>
    </row>
    <row r="28" spans="1:25" x14ac:dyDescent="0.2">
      <c r="A28" s="174" t="str">
        <f>IF(Liste!$B48&lt;&gt;"",Liste!$H48,"")</f>
        <v/>
      </c>
      <c r="B28" s="174" t="str">
        <f>IF(Liste!$B48&lt;&gt;"",Liste!$C48,"")</f>
        <v/>
      </c>
      <c r="C28" s="175" t="str">
        <f>IF(Liste!$B48&lt;&gt;"",Liste!$D48,"")</f>
        <v/>
      </c>
      <c r="D28" s="174" t="str">
        <f>IF(Liste!$B48&lt;&gt;"",Liste!$E48,"")</f>
        <v/>
      </c>
      <c r="E28" s="174" t="str">
        <f>IF(Liste!$B48&lt;&gt;"",Liste!$F48,"")</f>
        <v/>
      </c>
      <c r="F28" s="174" t="str">
        <f>IF(C28&lt;&gt;"",Liste!L48,"")</f>
        <v/>
      </c>
      <c r="G28" s="174" t="str">
        <f>IF(C28&lt;&gt;"",Attest.!AB$4,"")</f>
        <v/>
      </c>
      <c r="H28" s="174" t="str">
        <f>IF(C28&lt;&gt;"",Attest.!AB$5,"")</f>
        <v/>
      </c>
      <c r="I28" s="323"/>
      <c r="J28" s="323"/>
      <c r="K28" s="323"/>
      <c r="L28" s="323"/>
      <c r="M28" s="323"/>
      <c r="N28" s="355"/>
      <c r="O28" s="355"/>
      <c r="P28" s="323"/>
      <c r="Q28" s="323"/>
      <c r="R28" s="323"/>
      <c r="S28" s="323"/>
      <c r="T28" s="323"/>
      <c r="U28" s="323"/>
      <c r="V28" s="323"/>
      <c r="W28" s="323"/>
      <c r="X28" s="323"/>
      <c r="Y28" s="357"/>
    </row>
    <row r="29" spans="1:25" x14ac:dyDescent="0.2">
      <c r="A29" s="174" t="str">
        <f>IF(Liste!$B49&lt;&gt;"",Liste!$H49,"")</f>
        <v/>
      </c>
      <c r="B29" s="174" t="str">
        <f>IF(Liste!$B49&lt;&gt;"",Liste!$C49,"")</f>
        <v/>
      </c>
      <c r="C29" s="175" t="str">
        <f>IF(Liste!$B49&lt;&gt;"",Liste!$D49,"")</f>
        <v/>
      </c>
      <c r="D29" s="174" t="str">
        <f>IF(Liste!$B49&lt;&gt;"",Liste!$E49,"")</f>
        <v/>
      </c>
      <c r="E29" s="174" t="str">
        <f>IF(Liste!$B49&lt;&gt;"",Liste!$F49,"")</f>
        <v/>
      </c>
      <c r="F29" s="174" t="str">
        <f>IF(C29&lt;&gt;"",Liste!L49,"")</f>
        <v/>
      </c>
      <c r="G29" s="174" t="str">
        <f>IF(C29&lt;&gt;"",Attest.!AC$4,"")</f>
        <v/>
      </c>
      <c r="H29" s="174" t="str">
        <f>IF(C29&lt;&gt;"",Attest.!AC$5,"")</f>
        <v/>
      </c>
      <c r="I29" s="323"/>
      <c r="J29" s="323"/>
      <c r="K29" s="323"/>
      <c r="L29" s="323"/>
      <c r="M29" s="323"/>
      <c r="N29" s="355"/>
      <c r="O29" s="355"/>
      <c r="P29" s="323"/>
      <c r="Q29" s="323"/>
      <c r="R29" s="323"/>
      <c r="S29" s="323"/>
      <c r="T29" s="323"/>
      <c r="U29" s="323"/>
      <c r="V29" s="323"/>
      <c r="W29" s="323"/>
      <c r="X29" s="323"/>
      <c r="Y29" s="357"/>
    </row>
    <row r="30" spans="1:25" x14ac:dyDescent="0.2">
      <c r="A30" s="174" t="str">
        <f>IF(Liste!$B50&lt;&gt;"",Liste!$H50,"")</f>
        <v/>
      </c>
      <c r="B30" s="174" t="str">
        <f>IF(Liste!$B50&lt;&gt;"",Liste!$C50,"")</f>
        <v/>
      </c>
      <c r="C30" s="175" t="str">
        <f>IF(Liste!$B50&lt;&gt;"",Liste!$D50,"")</f>
        <v/>
      </c>
      <c r="D30" s="174" t="str">
        <f>IF(Liste!$B50&lt;&gt;"",Liste!$E50,"")</f>
        <v/>
      </c>
      <c r="E30" s="174" t="str">
        <f>IF(Liste!$B50&lt;&gt;"",Liste!$F50,"")</f>
        <v/>
      </c>
      <c r="F30" s="174" t="str">
        <f>IF(C30&lt;&gt;"",Liste!L50,"")</f>
        <v/>
      </c>
      <c r="G30" s="174" t="str">
        <f>IF(C30&lt;&gt;"",Attest.!AD$4,"")</f>
        <v/>
      </c>
      <c r="H30" s="174" t="str">
        <f>IF(C30&lt;&gt;"",Attest.!AD$5,"")</f>
        <v/>
      </c>
      <c r="I30" s="323"/>
      <c r="J30" s="323"/>
      <c r="K30" s="323"/>
      <c r="L30" s="323"/>
      <c r="M30" s="323"/>
      <c r="N30" s="355"/>
      <c r="O30" s="355"/>
      <c r="P30" s="323"/>
      <c r="Q30" s="323"/>
      <c r="R30" s="323"/>
      <c r="S30" s="323"/>
      <c r="T30" s="323"/>
      <c r="U30" s="323"/>
      <c r="V30" s="323"/>
      <c r="W30" s="323"/>
      <c r="X30" s="323"/>
      <c r="Y30" s="357"/>
    </row>
    <row r="31" spans="1:25" x14ac:dyDescent="0.2">
      <c r="A31" s="174" t="str">
        <f>IF(Liste!$B51&lt;&gt;"",Liste!$H51,"")</f>
        <v/>
      </c>
      <c r="B31" s="174" t="str">
        <f>IF(Liste!$B51&lt;&gt;"",Liste!$C51,"")</f>
        <v/>
      </c>
      <c r="C31" s="175" t="str">
        <f>IF(Liste!$B51&lt;&gt;"",Liste!$D51,"")</f>
        <v/>
      </c>
      <c r="D31" s="174" t="str">
        <f>IF(Liste!$B51&lt;&gt;"",Liste!$E51,"")</f>
        <v/>
      </c>
      <c r="E31" s="174" t="str">
        <f>IF(Liste!$B51&lt;&gt;"",Liste!$F51,"")</f>
        <v/>
      </c>
      <c r="F31" s="174" t="str">
        <f>IF(C31&lt;&gt;"",Liste!L51,"")</f>
        <v/>
      </c>
      <c r="G31" s="174" t="str">
        <f>IF(C31&lt;&gt;"",Attest.!AE$4,"")</f>
        <v/>
      </c>
      <c r="H31" s="174" t="str">
        <f>IF(C31&lt;&gt;"",Attest.!AE$5,"")</f>
        <v/>
      </c>
      <c r="I31" s="323"/>
      <c r="J31" s="323"/>
      <c r="K31" s="323"/>
      <c r="L31" s="323"/>
      <c r="M31" s="323"/>
      <c r="N31" s="355"/>
      <c r="O31" s="355"/>
      <c r="P31" s="323"/>
      <c r="Q31" s="323"/>
      <c r="R31" s="323"/>
      <c r="S31" s="323"/>
      <c r="T31" s="323"/>
      <c r="U31" s="323"/>
      <c r="V31" s="323"/>
      <c r="W31" s="323"/>
      <c r="X31" s="323"/>
      <c r="Y31" s="357"/>
    </row>
    <row r="32" spans="1:25" x14ac:dyDescent="0.2">
      <c r="A32" s="174" t="str">
        <f>IF(Liste!$B52&lt;&gt;"",Liste!$H52,"")</f>
        <v/>
      </c>
      <c r="B32" s="174" t="str">
        <f>IF(Liste!$B52&lt;&gt;"",Liste!$C52,"")</f>
        <v/>
      </c>
      <c r="C32" s="175" t="str">
        <f>IF(Liste!$B52&lt;&gt;"",Liste!$D52,"")</f>
        <v/>
      </c>
      <c r="D32" s="174" t="str">
        <f>IF(Liste!$B52&lt;&gt;"",Liste!$E52,"")</f>
        <v/>
      </c>
      <c r="E32" s="174" t="str">
        <f>IF(Liste!$B52&lt;&gt;"",Liste!$F52,"")</f>
        <v/>
      </c>
      <c r="F32" s="174" t="str">
        <f>IF(C32&lt;&gt;"",Liste!L52,"")</f>
        <v/>
      </c>
      <c r="G32" s="174" t="str">
        <f>IF(C32&lt;&gt;"",Attest.!AF$4,"")</f>
        <v/>
      </c>
      <c r="H32" s="174" t="str">
        <f>IF(C32&lt;&gt;"",Attest.!AF$5,"")</f>
        <v/>
      </c>
      <c r="I32" s="323"/>
      <c r="J32" s="323"/>
      <c r="K32" s="323"/>
      <c r="L32" s="323"/>
      <c r="M32" s="323"/>
      <c r="N32" s="355"/>
      <c r="O32" s="355"/>
      <c r="P32" s="323"/>
      <c r="Q32" s="323"/>
      <c r="R32" s="323"/>
      <c r="S32" s="323"/>
      <c r="T32" s="323"/>
      <c r="U32" s="323"/>
      <c r="V32" s="323"/>
      <c r="W32" s="323"/>
      <c r="X32" s="323"/>
      <c r="Y32" s="357"/>
    </row>
    <row r="33" spans="1:25" x14ac:dyDescent="0.2">
      <c r="A33" s="174" t="str">
        <f>IF(Liste!$B53&lt;&gt;"",Liste!$H53,"")</f>
        <v/>
      </c>
      <c r="B33" s="174" t="str">
        <f>IF(Liste!$B53&lt;&gt;"",Liste!$C53,"")</f>
        <v/>
      </c>
      <c r="C33" s="175" t="str">
        <f>IF(Liste!$B53&lt;&gt;"",Liste!$D53,"")</f>
        <v/>
      </c>
      <c r="D33" s="174" t="str">
        <f>IF(Liste!$B53&lt;&gt;"",Liste!$E53,"")</f>
        <v/>
      </c>
      <c r="E33" s="174" t="str">
        <f>IF(Liste!$B53&lt;&gt;"",Liste!$F53,"")</f>
        <v/>
      </c>
      <c r="F33" s="174" t="str">
        <f>IF(C33&lt;&gt;"",Liste!L53,"")</f>
        <v/>
      </c>
      <c r="G33" s="174" t="str">
        <f>IF(C33&lt;&gt;"",Attest.!AG$4,"")</f>
        <v/>
      </c>
      <c r="H33" s="174" t="str">
        <f>IF(C33&lt;&gt;"",Attest.!AG$5,"")</f>
        <v/>
      </c>
      <c r="I33" s="323"/>
      <c r="J33" s="323"/>
      <c r="K33" s="323"/>
      <c r="L33" s="323"/>
      <c r="M33" s="323"/>
      <c r="N33" s="355"/>
      <c r="O33" s="355"/>
      <c r="P33" s="323"/>
      <c r="Q33" s="323"/>
      <c r="R33" s="323"/>
      <c r="S33" s="323"/>
      <c r="T33" s="323"/>
      <c r="U33" s="323"/>
      <c r="V33" s="323"/>
      <c r="W33" s="323"/>
      <c r="X33" s="323"/>
      <c r="Y33" s="357"/>
    </row>
    <row r="34" spans="1:25" x14ac:dyDescent="0.2">
      <c r="A34" s="174" t="str">
        <f>IF(Liste!$B54&lt;&gt;"",Liste!$H54,"")</f>
        <v/>
      </c>
      <c r="B34" s="174" t="str">
        <f>IF(Liste!$B54&lt;&gt;"",Liste!$C54,"")</f>
        <v/>
      </c>
      <c r="C34" s="175" t="str">
        <f>IF(Liste!$B54&lt;&gt;"",Liste!$D54,"")</f>
        <v/>
      </c>
      <c r="D34" s="174" t="str">
        <f>IF(Liste!$B54&lt;&gt;"",Liste!$E54,"")</f>
        <v/>
      </c>
      <c r="E34" s="174" t="str">
        <f>IF(Liste!$B54&lt;&gt;"",Liste!$F54,"")</f>
        <v/>
      </c>
      <c r="F34" s="174" t="str">
        <f>IF(C34&lt;&gt;"",Liste!L54,"")</f>
        <v/>
      </c>
      <c r="G34" s="174" t="str">
        <f>IF(C34&lt;&gt;"",Attest.!AH$4,"")</f>
        <v/>
      </c>
      <c r="H34" s="174" t="str">
        <f>IF(C34&lt;&gt;"",Attest.!AH$5,"")</f>
        <v/>
      </c>
      <c r="I34" s="323"/>
      <c r="J34" s="323"/>
      <c r="K34" s="323"/>
      <c r="L34" s="323"/>
      <c r="M34" s="323"/>
      <c r="N34" s="355"/>
      <c r="O34" s="355"/>
      <c r="P34" s="323"/>
      <c r="Q34" s="323"/>
      <c r="R34" s="323"/>
      <c r="S34" s="323"/>
      <c r="T34" s="323"/>
      <c r="U34" s="323"/>
      <c r="V34" s="323"/>
      <c r="W34" s="323"/>
      <c r="X34" s="323"/>
      <c r="Y34" s="357"/>
    </row>
    <row r="35" spans="1:25" x14ac:dyDescent="0.2">
      <c r="A35" s="174" t="str">
        <f>IF(Liste!$B55&lt;&gt;"",Liste!$H55,"")</f>
        <v/>
      </c>
      <c r="B35" s="174" t="str">
        <f>IF(Liste!$B55&lt;&gt;"",Liste!$C55,"")</f>
        <v/>
      </c>
      <c r="C35" s="175" t="str">
        <f>IF(Liste!$B55&lt;&gt;"",Liste!$D55,"")</f>
        <v/>
      </c>
      <c r="D35" s="174" t="str">
        <f>IF(Liste!$B55&lt;&gt;"",Liste!$E55,"")</f>
        <v/>
      </c>
      <c r="E35" s="174" t="str">
        <f>IF(Liste!$B55&lt;&gt;"",Liste!$F55,"")</f>
        <v/>
      </c>
      <c r="F35" s="174" t="str">
        <f>IF(C35&lt;&gt;"",Liste!L55,"")</f>
        <v/>
      </c>
      <c r="G35" s="174" t="str">
        <f>IF(C35&lt;&gt;"",Attest.!AI$4,"")</f>
        <v/>
      </c>
      <c r="H35" s="174" t="str">
        <f>IF(C35&lt;&gt;"",Attest.!AI$5,"")</f>
        <v/>
      </c>
      <c r="I35" s="323"/>
      <c r="J35" s="323"/>
      <c r="K35" s="323"/>
      <c r="L35" s="323"/>
      <c r="M35" s="323"/>
      <c r="N35" s="355"/>
      <c r="O35" s="355"/>
      <c r="P35" s="323"/>
      <c r="Q35" s="323"/>
      <c r="R35" s="323"/>
      <c r="S35" s="323"/>
      <c r="T35" s="323"/>
      <c r="U35" s="323"/>
      <c r="V35" s="323"/>
      <c r="W35" s="323"/>
      <c r="X35" s="323"/>
      <c r="Y35" s="357"/>
    </row>
    <row r="36" spans="1:25" x14ac:dyDescent="0.2">
      <c r="A36" s="174" t="str">
        <f>IF(Liste!$B56&lt;&gt;"",Liste!$H56,"")</f>
        <v/>
      </c>
      <c r="B36" s="174" t="str">
        <f>IF(Liste!$B56&lt;&gt;"",Liste!$C56,"")</f>
        <v/>
      </c>
      <c r="C36" s="175" t="str">
        <f>IF(Liste!$B56&lt;&gt;"",Liste!$D56,"")</f>
        <v/>
      </c>
      <c r="D36" s="174" t="str">
        <f>IF(Liste!$B56&lt;&gt;"",Liste!$E56,"")</f>
        <v/>
      </c>
      <c r="E36" s="174" t="str">
        <f>IF(Liste!$B56&lt;&gt;"",Liste!$F56,"")</f>
        <v/>
      </c>
      <c r="F36" s="174" t="str">
        <f>IF(C36&lt;&gt;"",Liste!L56,"")</f>
        <v/>
      </c>
      <c r="G36" s="174" t="str">
        <f>IF(C36&lt;&gt;"",Attest.!AJ$4,"")</f>
        <v/>
      </c>
      <c r="H36" s="174" t="str">
        <f>IF(C36&lt;&gt;"",Attest.!AJ$5,"")</f>
        <v/>
      </c>
      <c r="I36" s="323"/>
      <c r="J36" s="323"/>
      <c r="K36" s="323"/>
      <c r="L36" s="323"/>
      <c r="M36" s="323"/>
      <c r="N36" s="355"/>
      <c r="O36" s="355"/>
      <c r="P36" s="323"/>
      <c r="Q36" s="323"/>
      <c r="R36" s="323"/>
      <c r="S36" s="323"/>
      <c r="T36" s="323"/>
      <c r="U36" s="323"/>
      <c r="V36" s="323"/>
      <c r="W36" s="323"/>
      <c r="X36" s="323"/>
      <c r="Y36" s="357"/>
    </row>
    <row r="37" spans="1:25" x14ac:dyDescent="0.2">
      <c r="A37" s="174" t="str">
        <f>IF(Liste!$B57&lt;&gt;"",Liste!$H57,"")</f>
        <v/>
      </c>
      <c r="B37" s="174" t="str">
        <f>IF(Liste!$B57&lt;&gt;"",Liste!$C57,"")</f>
        <v/>
      </c>
      <c r="C37" s="175" t="str">
        <f>IF(Liste!$B57&lt;&gt;"",Liste!$D57,"")</f>
        <v/>
      </c>
      <c r="D37" s="174" t="str">
        <f>IF(Liste!$B57&lt;&gt;"",Liste!$E57,"")</f>
        <v/>
      </c>
      <c r="E37" s="174" t="str">
        <f>IF(Liste!$B57&lt;&gt;"",Liste!$F57,"")</f>
        <v/>
      </c>
      <c r="F37" s="174" t="str">
        <f>IF(C37&lt;&gt;"",Liste!L57,"")</f>
        <v/>
      </c>
      <c r="G37" s="174" t="str">
        <f>IF(C37&lt;&gt;"",Attest.!AK$4,"")</f>
        <v/>
      </c>
      <c r="H37" s="174" t="str">
        <f>IF(C37&lt;&gt;"",Attest.!AK$5,"")</f>
        <v/>
      </c>
      <c r="I37" s="323"/>
      <c r="J37" s="323"/>
      <c r="K37" s="323"/>
      <c r="L37" s="323"/>
      <c r="M37" s="323"/>
      <c r="N37" s="355"/>
      <c r="O37" s="355"/>
      <c r="P37" s="323"/>
      <c r="Q37" s="323"/>
      <c r="R37" s="323"/>
      <c r="S37" s="323"/>
      <c r="T37" s="323"/>
      <c r="U37" s="323"/>
      <c r="V37" s="323"/>
      <c r="W37" s="323"/>
      <c r="X37" s="323"/>
      <c r="Y37" s="357"/>
    </row>
    <row r="38" spans="1:25" x14ac:dyDescent="0.2">
      <c r="A38" s="174" t="str">
        <f>IF(Liste!$B58&lt;&gt;"",Liste!$H58,"")</f>
        <v/>
      </c>
      <c r="B38" s="174" t="str">
        <f>IF(Liste!$B58&lt;&gt;"",Liste!$C58,"")</f>
        <v/>
      </c>
      <c r="C38" s="175" t="str">
        <f>IF(Liste!$B58&lt;&gt;"",Liste!$D58,"")</f>
        <v/>
      </c>
      <c r="D38" s="174" t="str">
        <f>IF(Liste!$B58&lt;&gt;"",Liste!$E58,"")</f>
        <v/>
      </c>
      <c r="E38" s="174" t="str">
        <f>IF(Liste!$B58&lt;&gt;"",Liste!$F58,"")</f>
        <v/>
      </c>
      <c r="F38" s="174" t="str">
        <f>IF(C38&lt;&gt;"",Liste!L58,"")</f>
        <v/>
      </c>
      <c r="G38" s="174" t="str">
        <f>IF(C38&lt;&gt;"",Attest.!AL$4,"")</f>
        <v/>
      </c>
      <c r="H38" s="174" t="str">
        <f>IF(C38&lt;&gt;"",Attest.!AL$5,"")</f>
        <v/>
      </c>
      <c r="I38" s="323"/>
      <c r="J38" s="323"/>
      <c r="K38" s="323"/>
      <c r="L38" s="323"/>
      <c r="M38" s="323"/>
      <c r="N38" s="355"/>
      <c r="O38" s="355"/>
      <c r="P38" s="323"/>
      <c r="Q38" s="323"/>
      <c r="R38" s="323"/>
      <c r="S38" s="323"/>
      <c r="T38" s="323"/>
      <c r="U38" s="323"/>
      <c r="V38" s="323"/>
      <c r="W38" s="323"/>
      <c r="X38" s="323"/>
      <c r="Y38" s="357"/>
    </row>
    <row r="39" spans="1:25" x14ac:dyDescent="0.2">
      <c r="A39" s="174" t="str">
        <f>IF(Liste!$B59&lt;&gt;"",Liste!$H59,"")</f>
        <v/>
      </c>
      <c r="B39" s="174" t="str">
        <f>IF(Liste!$B59&lt;&gt;"",Liste!$C59,"")</f>
        <v/>
      </c>
      <c r="C39" s="175" t="str">
        <f>IF(Liste!$B59&lt;&gt;"",Liste!$D59,"")</f>
        <v/>
      </c>
      <c r="D39" s="174" t="str">
        <f>IF(Liste!$B59&lt;&gt;"",Liste!$E59,"")</f>
        <v/>
      </c>
      <c r="E39" s="174" t="str">
        <f>IF(Liste!$B59&lt;&gt;"",Liste!$F59,"")</f>
        <v/>
      </c>
      <c r="F39" s="174" t="str">
        <f>IF(C39&lt;&gt;"",Liste!L59,"")</f>
        <v/>
      </c>
      <c r="G39" s="174" t="str">
        <f>IF(C39&lt;&gt;"",Attest.!AM$4,"")</f>
        <v/>
      </c>
      <c r="H39" s="174" t="str">
        <f>IF(C39&lt;&gt;"",Attest.!AM$5,"")</f>
        <v/>
      </c>
      <c r="I39" s="323"/>
      <c r="J39" s="323"/>
      <c r="K39" s="323"/>
      <c r="L39" s="323"/>
      <c r="M39" s="323"/>
      <c r="N39" s="355"/>
      <c r="O39" s="355"/>
      <c r="P39" s="323"/>
      <c r="Q39" s="323"/>
      <c r="R39" s="323"/>
      <c r="S39" s="323"/>
      <c r="T39" s="323"/>
      <c r="U39" s="323"/>
      <c r="V39" s="323"/>
      <c r="W39" s="323"/>
      <c r="X39" s="323"/>
      <c r="Y39" s="357"/>
    </row>
    <row r="40" spans="1:25" x14ac:dyDescent="0.2">
      <c r="A40" s="174" t="str">
        <f>IF(Liste!$B60&lt;&gt;"",Liste!$H60,"")</f>
        <v/>
      </c>
      <c r="B40" s="174" t="str">
        <f>IF(Liste!$B60&lt;&gt;"",Liste!$C60,"")</f>
        <v/>
      </c>
      <c r="C40" s="175" t="str">
        <f>IF(Liste!$B60&lt;&gt;"",Liste!$D60,"")</f>
        <v/>
      </c>
      <c r="D40" s="174" t="str">
        <f>IF(Liste!$B60&lt;&gt;"",Liste!$E60,"")</f>
        <v/>
      </c>
      <c r="E40" s="174" t="str">
        <f>IF(Liste!$B60&lt;&gt;"",Liste!$F60,"")</f>
        <v/>
      </c>
      <c r="F40" s="174" t="str">
        <f>IF(C40&lt;&gt;"",Liste!L60,"")</f>
        <v/>
      </c>
      <c r="G40" s="174" t="str">
        <f>IF(C40&lt;&gt;"",Attest.!AN$4,"")</f>
        <v/>
      </c>
      <c r="H40" s="174" t="str">
        <f>IF(C40&lt;&gt;"",Attest.!AN$5,"")</f>
        <v/>
      </c>
      <c r="I40" s="323"/>
      <c r="J40" s="323"/>
      <c r="K40" s="323"/>
      <c r="L40" s="323"/>
      <c r="M40" s="323"/>
      <c r="N40" s="355"/>
      <c r="O40" s="355"/>
      <c r="P40" s="323"/>
      <c r="Q40" s="323"/>
      <c r="R40" s="323"/>
      <c r="S40" s="323"/>
      <c r="T40" s="323"/>
      <c r="U40" s="323"/>
      <c r="V40" s="323"/>
      <c r="W40" s="323"/>
      <c r="X40" s="323"/>
      <c r="Y40" s="357"/>
    </row>
    <row r="41" spans="1:25" x14ac:dyDescent="0.2">
      <c r="A41" s="174" t="str">
        <f>IF(Liste!$B61&lt;&gt;"",Liste!$H61,"")</f>
        <v/>
      </c>
      <c r="B41" s="174" t="str">
        <f>IF(Liste!$B61&lt;&gt;"",Liste!$C61,"")</f>
        <v/>
      </c>
      <c r="C41" s="175" t="str">
        <f>IF(Liste!$B61&lt;&gt;"",Liste!$D61,"")</f>
        <v/>
      </c>
      <c r="D41" s="174" t="str">
        <f>IF(Liste!$B61&lt;&gt;"",Liste!$E61,"")</f>
        <v/>
      </c>
      <c r="E41" s="174" t="str">
        <f>IF(Liste!$B61&lt;&gt;"",Liste!$F61,"")</f>
        <v/>
      </c>
      <c r="F41" s="174" t="str">
        <f>IF(C41&lt;&gt;"",Liste!L61,"")</f>
        <v/>
      </c>
      <c r="G41" s="174" t="str">
        <f>IF(C41&lt;&gt;"",Attest.!AO$4,"")</f>
        <v/>
      </c>
      <c r="H41" s="174" t="str">
        <f>IF(C41&lt;&gt;"",Attest.!AO$5,"")</f>
        <v/>
      </c>
      <c r="I41" s="323"/>
      <c r="J41" s="323"/>
      <c r="K41" s="323"/>
      <c r="L41" s="323"/>
      <c r="M41" s="323"/>
      <c r="N41" s="355"/>
      <c r="O41" s="355"/>
      <c r="P41" s="323"/>
      <c r="Q41" s="323"/>
      <c r="R41" s="323"/>
      <c r="S41" s="323"/>
      <c r="T41" s="323"/>
      <c r="U41" s="323"/>
      <c r="V41" s="323"/>
      <c r="W41" s="323"/>
      <c r="X41" s="323"/>
      <c r="Y41" s="357"/>
    </row>
    <row r="42" spans="1:25" x14ac:dyDescent="0.2">
      <c r="A42" s="174" t="str">
        <f>IF(Liste!$B62&lt;&gt;"",Liste!$H62,"")</f>
        <v/>
      </c>
      <c r="B42" s="174" t="str">
        <f>IF(Liste!$B62&lt;&gt;"",Liste!$C62,"")</f>
        <v/>
      </c>
      <c r="C42" s="175" t="str">
        <f>IF(Liste!$B62&lt;&gt;"",Liste!$D62,"")</f>
        <v/>
      </c>
      <c r="D42" s="174" t="str">
        <f>IF(Liste!$B62&lt;&gt;"",Liste!$E62,"")</f>
        <v/>
      </c>
      <c r="E42" s="174" t="str">
        <f>IF(Liste!$B62&lt;&gt;"",Liste!$F62,"")</f>
        <v/>
      </c>
      <c r="F42" s="174" t="str">
        <f>IF(C42&lt;&gt;"",Liste!L62,"")</f>
        <v/>
      </c>
      <c r="G42" s="174" t="str">
        <f>IF(C42&lt;&gt;"",Attest.!AP$4,"")</f>
        <v/>
      </c>
      <c r="H42" s="174" t="str">
        <f>IF(C42&lt;&gt;"",Attest.!AP$5,"")</f>
        <v/>
      </c>
      <c r="I42" s="323"/>
      <c r="J42" s="323"/>
      <c r="K42" s="323"/>
      <c r="L42" s="323"/>
      <c r="M42" s="323"/>
      <c r="N42" s="355"/>
      <c r="O42" s="355"/>
      <c r="P42" s="323"/>
      <c r="Q42" s="323"/>
      <c r="R42" s="323"/>
      <c r="S42" s="323"/>
      <c r="T42" s="323"/>
      <c r="U42" s="323"/>
      <c r="V42" s="323"/>
      <c r="W42" s="323"/>
      <c r="X42" s="323"/>
      <c r="Y42" s="357"/>
    </row>
    <row r="43" spans="1:25" x14ac:dyDescent="0.2">
      <c r="A43" s="174" t="str">
        <f>IF(Liste!$B63&lt;&gt;"",Liste!$H63,"")</f>
        <v/>
      </c>
      <c r="B43" s="174" t="str">
        <f>IF(Liste!$B63&lt;&gt;"",Liste!$C63,"")</f>
        <v/>
      </c>
      <c r="C43" s="175" t="str">
        <f>IF(Liste!$B63&lt;&gt;"",Liste!$D63,"")</f>
        <v/>
      </c>
      <c r="D43" s="174" t="str">
        <f>IF(Liste!$B63&lt;&gt;"",Liste!$E63,"")</f>
        <v/>
      </c>
      <c r="E43" s="174" t="str">
        <f>IF(Liste!$B63&lt;&gt;"",Liste!$F63,"")</f>
        <v/>
      </c>
      <c r="F43" s="174" t="str">
        <f>IF(C43&lt;&gt;"",Liste!L63,"")</f>
        <v/>
      </c>
      <c r="G43" s="174" t="str">
        <f>IF(C43&lt;&gt;"",Attest.!AQ$4,"")</f>
        <v/>
      </c>
      <c r="H43" s="174" t="str">
        <f>IF(C43&lt;&gt;"",Attest.!AQ$5,"")</f>
        <v/>
      </c>
      <c r="I43" s="323"/>
      <c r="J43" s="323"/>
      <c r="K43" s="323"/>
      <c r="L43" s="323"/>
      <c r="M43" s="323"/>
      <c r="N43" s="355"/>
      <c r="O43" s="355"/>
      <c r="P43" s="323"/>
      <c r="Q43" s="323"/>
      <c r="R43" s="323"/>
      <c r="S43" s="323"/>
      <c r="T43" s="323"/>
      <c r="U43" s="323"/>
      <c r="V43" s="323"/>
      <c r="W43" s="323"/>
      <c r="X43" s="323"/>
      <c r="Y43" s="357"/>
    </row>
    <row r="44" spans="1:25" x14ac:dyDescent="0.2">
      <c r="A44" s="174" t="str">
        <f>IF(Liste!$B64&lt;&gt;"",Liste!$H64,"")</f>
        <v/>
      </c>
      <c r="B44" s="174" t="str">
        <f>IF(Liste!$B64&lt;&gt;"",Liste!$C64,"")</f>
        <v/>
      </c>
      <c r="C44" s="175" t="str">
        <f>IF(Liste!$B64&lt;&gt;"",Liste!$D64,"")</f>
        <v/>
      </c>
      <c r="D44" s="174" t="str">
        <f>IF(Liste!$B64&lt;&gt;"",Liste!$E64,"")</f>
        <v/>
      </c>
      <c r="E44" s="174" t="str">
        <f>IF(Liste!$B64&lt;&gt;"",Liste!$F64,"")</f>
        <v/>
      </c>
      <c r="F44" s="174" t="str">
        <f>IF(C44&lt;&gt;"",Liste!L64,"")</f>
        <v/>
      </c>
      <c r="G44" s="174" t="str">
        <f>IF(C44&lt;&gt;"",Attest.!AR$4,"")</f>
        <v/>
      </c>
      <c r="H44" s="174" t="str">
        <f>IF(C44&lt;&gt;"",Attest.!AR$5,"")</f>
        <v/>
      </c>
      <c r="I44" s="323"/>
      <c r="J44" s="323"/>
      <c r="K44" s="323"/>
      <c r="L44" s="323"/>
      <c r="M44" s="323"/>
      <c r="N44" s="355"/>
      <c r="O44" s="355"/>
      <c r="P44" s="323"/>
      <c r="Q44" s="323"/>
      <c r="R44" s="323"/>
      <c r="S44" s="323"/>
      <c r="T44" s="323"/>
      <c r="U44" s="323"/>
      <c r="V44" s="323"/>
      <c r="W44" s="323"/>
      <c r="X44" s="323"/>
      <c r="Y44" s="357"/>
    </row>
    <row r="45" spans="1:25" x14ac:dyDescent="0.2">
      <c r="A45" s="174" t="str">
        <f>IF(Liste!$B65&lt;&gt;"",Liste!$H65,"")</f>
        <v/>
      </c>
      <c r="B45" s="174" t="str">
        <f>IF(Liste!$B65&lt;&gt;"",Liste!$C65,"")</f>
        <v/>
      </c>
      <c r="C45" s="175" t="str">
        <f>IF(Liste!$B65&lt;&gt;"",Liste!$D65,"")</f>
        <v/>
      </c>
      <c r="D45" s="174" t="str">
        <f>IF(Liste!$B65&lt;&gt;"",Liste!$E65,"")</f>
        <v/>
      </c>
      <c r="E45" s="174" t="str">
        <f>IF(Liste!$B65&lt;&gt;"",Liste!$F65,"")</f>
        <v/>
      </c>
      <c r="F45" s="174" t="str">
        <f>IF(C45&lt;&gt;"",Liste!L65,"")</f>
        <v/>
      </c>
      <c r="G45" s="174" t="str">
        <f>IF(C45&lt;&gt;"",Attest.!AS$4,"")</f>
        <v/>
      </c>
      <c r="H45" s="174" t="str">
        <f>IF(C45&lt;&gt;"",Attest.!AS$5,"")</f>
        <v/>
      </c>
      <c r="I45" s="323"/>
      <c r="J45" s="323"/>
      <c r="K45" s="323"/>
      <c r="L45" s="323"/>
      <c r="M45" s="323"/>
      <c r="N45" s="355"/>
      <c r="O45" s="355"/>
      <c r="P45" s="323"/>
      <c r="Q45" s="323"/>
      <c r="R45" s="323"/>
      <c r="S45" s="323"/>
      <c r="T45" s="323"/>
      <c r="U45" s="323"/>
      <c r="V45" s="323"/>
      <c r="W45" s="323"/>
      <c r="X45" s="323"/>
      <c r="Y45" s="357"/>
    </row>
    <row r="46" spans="1:25" x14ac:dyDescent="0.2">
      <c r="A46" s="174" t="str">
        <f>IF(Liste!$B66&lt;&gt;"",Liste!$H66,"")</f>
        <v/>
      </c>
      <c r="B46" s="174" t="str">
        <f>IF(Liste!$B66&lt;&gt;"",Liste!$C66,"")</f>
        <v/>
      </c>
      <c r="C46" s="175" t="str">
        <f>IF(Liste!$B66&lt;&gt;"",Liste!$D66,"")</f>
        <v/>
      </c>
      <c r="D46" s="174" t="str">
        <f>IF(Liste!$B66&lt;&gt;"",Liste!$E66,"")</f>
        <v/>
      </c>
      <c r="E46" s="174" t="str">
        <f>IF(Liste!$B66&lt;&gt;"",Liste!$F66,"")</f>
        <v/>
      </c>
      <c r="F46" s="174" t="str">
        <f>IF(C46&lt;&gt;"",Liste!L66,"")</f>
        <v/>
      </c>
      <c r="G46" s="174" t="str">
        <f>IF(C46&lt;&gt;"",Attest.!AT$4,"")</f>
        <v/>
      </c>
      <c r="H46" s="174" t="str">
        <f>IF(C46&lt;&gt;"",Attest.!AT$5,"")</f>
        <v/>
      </c>
      <c r="I46" s="323"/>
      <c r="J46" s="323"/>
      <c r="K46" s="323"/>
      <c r="L46" s="323"/>
      <c r="M46" s="323"/>
      <c r="N46" s="355"/>
      <c r="O46" s="355"/>
      <c r="P46" s="323"/>
      <c r="Q46" s="323"/>
      <c r="R46" s="323"/>
      <c r="S46" s="323"/>
      <c r="T46" s="323"/>
      <c r="U46" s="323"/>
      <c r="V46" s="323"/>
      <c r="W46" s="323"/>
      <c r="X46" s="323"/>
      <c r="Y46" s="357"/>
    </row>
    <row r="47" spans="1:25" x14ac:dyDescent="0.2">
      <c r="A47" s="174" t="str">
        <f>IF(Liste!$B67&lt;&gt;"",Liste!$H67,"")</f>
        <v/>
      </c>
      <c r="B47" s="174" t="str">
        <f>IF(Liste!$B67&lt;&gt;"",Liste!$C67,"")</f>
        <v/>
      </c>
      <c r="C47" s="175" t="str">
        <f>IF(Liste!$B67&lt;&gt;"",Liste!$D67,"")</f>
        <v/>
      </c>
      <c r="D47" s="174" t="str">
        <f>IF(Liste!$B67&lt;&gt;"",Liste!$E67,"")</f>
        <v/>
      </c>
      <c r="E47" s="174" t="str">
        <f>IF(Liste!$B67&lt;&gt;"",Liste!$F67,"")</f>
        <v/>
      </c>
      <c r="F47" s="174" t="str">
        <f>IF(C47&lt;&gt;"",Liste!L67,"")</f>
        <v/>
      </c>
      <c r="G47" s="174" t="str">
        <f>IF(C47&lt;&gt;"",Attest.!AU$4,"")</f>
        <v/>
      </c>
      <c r="H47" s="174" t="str">
        <f>IF(C47&lt;&gt;"",Attest.!AU$5,"")</f>
        <v/>
      </c>
      <c r="I47" s="323"/>
      <c r="J47" s="323"/>
      <c r="K47" s="323"/>
      <c r="L47" s="323"/>
      <c r="M47" s="323"/>
      <c r="N47" s="355"/>
      <c r="O47" s="355"/>
      <c r="P47" s="323"/>
      <c r="Q47" s="323"/>
      <c r="R47" s="323"/>
      <c r="S47" s="323"/>
      <c r="T47" s="323"/>
      <c r="U47" s="323"/>
      <c r="V47" s="323"/>
      <c r="W47" s="323"/>
      <c r="X47" s="323"/>
      <c r="Y47" s="357"/>
    </row>
    <row r="48" spans="1:25" x14ac:dyDescent="0.2">
      <c r="A48" s="174" t="str">
        <f>IF(Liste!$B68&lt;&gt;"",Liste!$H68,"")</f>
        <v/>
      </c>
      <c r="B48" s="174" t="str">
        <f>IF(Liste!$B68&lt;&gt;"",Liste!$C68,"")</f>
        <v/>
      </c>
      <c r="C48" s="175" t="str">
        <f>IF(Liste!$B68&lt;&gt;"",Liste!$D68,"")</f>
        <v/>
      </c>
      <c r="D48" s="174" t="str">
        <f>IF(Liste!$B68&lt;&gt;"",Liste!$E68,"")</f>
        <v/>
      </c>
      <c r="E48" s="174" t="str">
        <f>IF(Liste!$B68&lt;&gt;"",Liste!$F68,"")</f>
        <v/>
      </c>
      <c r="F48" s="174" t="str">
        <f>IF(C48&lt;&gt;"",Liste!L68,"")</f>
        <v/>
      </c>
      <c r="G48" s="174" t="str">
        <f>IF(C48&lt;&gt;"",Attest.!AV$4,"")</f>
        <v/>
      </c>
      <c r="H48" s="174" t="str">
        <f>IF(C48&lt;&gt;"",Attest.!AV$5,"")</f>
        <v/>
      </c>
      <c r="I48" s="323"/>
      <c r="J48" s="323"/>
      <c r="K48" s="323"/>
      <c r="L48" s="323"/>
      <c r="M48" s="323"/>
      <c r="N48" s="355"/>
      <c r="O48" s="355"/>
      <c r="P48" s="323"/>
      <c r="Q48" s="323"/>
      <c r="R48" s="323"/>
      <c r="S48" s="323"/>
      <c r="T48" s="323"/>
      <c r="U48" s="323"/>
      <c r="V48" s="323"/>
      <c r="W48" s="323"/>
      <c r="X48" s="323"/>
      <c r="Y48" s="357"/>
    </row>
    <row r="49" spans="1:25" x14ac:dyDescent="0.2">
      <c r="A49" s="174" t="str">
        <f>IF(Liste!$B69&lt;&gt;"",Liste!$H69,"")</f>
        <v/>
      </c>
      <c r="B49" s="174" t="str">
        <f>IF(Liste!$B69&lt;&gt;"",Liste!$C69,"")</f>
        <v/>
      </c>
      <c r="C49" s="175" t="str">
        <f>IF(Liste!$B69&lt;&gt;"",Liste!$D69,"")</f>
        <v/>
      </c>
      <c r="D49" s="174" t="str">
        <f>IF(Liste!$B69&lt;&gt;"",Liste!$E69,"")</f>
        <v/>
      </c>
      <c r="E49" s="174" t="str">
        <f>IF(Liste!$B69&lt;&gt;"",Liste!$F69,"")</f>
        <v/>
      </c>
      <c r="F49" s="174" t="str">
        <f>IF(C49&lt;&gt;"",Liste!L69,"")</f>
        <v/>
      </c>
      <c r="G49" s="174" t="str">
        <f>IF(C49&lt;&gt;"",Attest.!AW$4,"")</f>
        <v/>
      </c>
      <c r="H49" s="174" t="str">
        <f>IF(C49&lt;&gt;"",Attest.!AW$5,"")</f>
        <v/>
      </c>
      <c r="I49" s="323"/>
      <c r="J49" s="323"/>
      <c r="K49" s="323"/>
      <c r="L49" s="323"/>
      <c r="M49" s="323"/>
      <c r="N49" s="355"/>
      <c r="O49" s="355"/>
      <c r="P49" s="323"/>
      <c r="Q49" s="323"/>
      <c r="R49" s="323"/>
      <c r="S49" s="323"/>
      <c r="T49" s="323"/>
      <c r="U49" s="323"/>
      <c r="V49" s="323"/>
      <c r="W49" s="323"/>
      <c r="X49" s="323"/>
      <c r="Y49" s="357"/>
    </row>
    <row r="50" spans="1:25" x14ac:dyDescent="0.2">
      <c r="A50" s="174" t="str">
        <f>IF(Liste!$B70&lt;&gt;"",Liste!$H70,"")</f>
        <v/>
      </c>
      <c r="B50" s="174" t="str">
        <f>IF(Liste!$B70&lt;&gt;"",Liste!$C70,"")</f>
        <v/>
      </c>
      <c r="C50" s="175" t="str">
        <f>IF(Liste!$B70&lt;&gt;"",Liste!$D70,"")</f>
        <v/>
      </c>
      <c r="D50" s="174" t="str">
        <f>IF(Liste!$B70&lt;&gt;"",Liste!$E70,"")</f>
        <v/>
      </c>
      <c r="E50" s="174" t="str">
        <f>IF(Liste!$B70&lt;&gt;"",Liste!$F70,"")</f>
        <v/>
      </c>
      <c r="F50" s="174" t="str">
        <f>IF(C50&lt;&gt;"",Liste!L70,"")</f>
        <v/>
      </c>
      <c r="G50" s="174" t="str">
        <f>IF(C50&lt;&gt;"",Attest.!AX$4,"")</f>
        <v/>
      </c>
      <c r="H50" s="174" t="str">
        <f>IF(C50&lt;&gt;"",Attest.!AX$5,"")</f>
        <v/>
      </c>
      <c r="I50" s="323"/>
      <c r="J50" s="323"/>
      <c r="K50" s="323"/>
      <c r="L50" s="323"/>
      <c r="M50" s="323"/>
      <c r="N50" s="355"/>
      <c r="O50" s="355"/>
      <c r="P50" s="323"/>
      <c r="Q50" s="323"/>
      <c r="R50" s="323"/>
      <c r="S50" s="323"/>
      <c r="T50" s="323"/>
      <c r="U50" s="323"/>
      <c r="V50" s="323"/>
      <c r="W50" s="323"/>
      <c r="X50" s="323"/>
      <c r="Y50" s="357"/>
    </row>
    <row r="51" spans="1:25" x14ac:dyDescent="0.2">
      <c r="A51" s="174" t="str">
        <f>IF(Liste!$B71&lt;&gt;"",Liste!$H71,"")</f>
        <v/>
      </c>
      <c r="B51" s="174" t="str">
        <f>IF(Liste!$B71&lt;&gt;"",Liste!$C71,"")</f>
        <v/>
      </c>
      <c r="C51" s="175" t="str">
        <f>IF(Liste!$B71&lt;&gt;"",Liste!$D71,"")</f>
        <v/>
      </c>
      <c r="D51" s="174" t="str">
        <f>IF(Liste!$B71&lt;&gt;"",Liste!$E71,"")</f>
        <v/>
      </c>
      <c r="E51" s="174" t="str">
        <f>IF(Liste!$B71&lt;&gt;"",Liste!$F71,"")</f>
        <v/>
      </c>
      <c r="F51" s="174" t="str">
        <f>IF(C51&lt;&gt;"",Liste!L71,"")</f>
        <v/>
      </c>
      <c r="G51" s="174" t="str">
        <f>IF(C51&lt;&gt;"",Attest.!AY$4,"")</f>
        <v/>
      </c>
      <c r="H51" s="174" t="str">
        <f>IF(C51&lt;&gt;"",Attest.!AY$5,"")</f>
        <v/>
      </c>
      <c r="I51" s="323"/>
      <c r="J51" s="323"/>
      <c r="K51" s="323"/>
      <c r="L51" s="323"/>
      <c r="M51" s="323"/>
      <c r="N51" s="355"/>
      <c r="O51" s="355"/>
      <c r="P51" s="323"/>
      <c r="Q51" s="323"/>
      <c r="R51" s="323"/>
      <c r="S51" s="323"/>
      <c r="T51" s="323"/>
      <c r="U51" s="323"/>
      <c r="V51" s="323"/>
      <c r="W51" s="323"/>
      <c r="X51" s="323"/>
      <c r="Y51" s="357"/>
    </row>
    <row r="52" spans="1:25" x14ac:dyDescent="0.2">
      <c r="A52" s="174" t="str">
        <f>IF(Liste!$B72&lt;&gt;"",Liste!$H72,"")</f>
        <v/>
      </c>
      <c r="B52" s="174" t="str">
        <f>IF(Liste!$B72&lt;&gt;"",Liste!$C72,"")</f>
        <v/>
      </c>
      <c r="C52" s="175" t="str">
        <f>IF(Liste!$B72&lt;&gt;"",Liste!$D72,"")</f>
        <v/>
      </c>
      <c r="D52" s="174" t="str">
        <f>IF(Liste!$B72&lt;&gt;"",Liste!$E72,"")</f>
        <v/>
      </c>
      <c r="E52" s="174" t="str">
        <f>IF(Liste!$B72&lt;&gt;"",Liste!$F72,"")</f>
        <v/>
      </c>
      <c r="F52" s="174" t="str">
        <f>IF(C52&lt;&gt;"",Liste!L72,"")</f>
        <v/>
      </c>
      <c r="G52" s="174" t="str">
        <f>IF(C52&lt;&gt;"",Attest.!AZ$4,"")</f>
        <v/>
      </c>
      <c r="H52" s="174" t="str">
        <f>IF(C52&lt;&gt;"",Attest.!AZ$5,"")</f>
        <v/>
      </c>
      <c r="I52" s="323"/>
      <c r="J52" s="323"/>
      <c r="K52" s="323"/>
      <c r="L52" s="323"/>
      <c r="M52" s="323"/>
      <c r="N52" s="355"/>
      <c r="O52" s="355"/>
      <c r="P52" s="323"/>
      <c r="Q52" s="323"/>
      <c r="R52" s="323"/>
      <c r="S52" s="323"/>
      <c r="T52" s="323"/>
      <c r="U52" s="323"/>
      <c r="V52" s="323"/>
      <c r="W52" s="323"/>
      <c r="X52" s="323"/>
      <c r="Y52" s="357"/>
    </row>
    <row r="53" spans="1:25" x14ac:dyDescent="0.2">
      <c r="A53" s="174" t="str">
        <f>IF(Liste!$B73&lt;&gt;"",Liste!$H73,"")</f>
        <v/>
      </c>
      <c r="B53" s="174" t="str">
        <f>IF(Liste!$B73&lt;&gt;"",Liste!$C73,"")</f>
        <v/>
      </c>
      <c r="C53" s="175" t="str">
        <f>IF(Liste!$B73&lt;&gt;"",Liste!$D73,"")</f>
        <v/>
      </c>
      <c r="D53" s="174" t="str">
        <f>IF(Liste!$B73&lt;&gt;"",Liste!$E73,"")</f>
        <v/>
      </c>
      <c r="E53" s="174" t="str">
        <f>IF(Liste!$B73&lt;&gt;"",Liste!$F73,"")</f>
        <v/>
      </c>
      <c r="F53" s="174" t="str">
        <f>IF(C53&lt;&gt;"",Liste!L73,"")</f>
        <v/>
      </c>
      <c r="G53" s="174" t="str">
        <f>IF(C53&lt;&gt;"",Attest.!BA$4,"")</f>
        <v/>
      </c>
      <c r="H53" s="174" t="str">
        <f>IF(C53&lt;&gt;"",Attest.!BA$5,"")</f>
        <v/>
      </c>
      <c r="I53" s="323"/>
      <c r="J53" s="323"/>
      <c r="K53" s="323"/>
      <c r="L53" s="323"/>
      <c r="M53" s="323"/>
      <c r="N53" s="355"/>
      <c r="O53" s="355"/>
      <c r="P53" s="323"/>
      <c r="Q53" s="323"/>
      <c r="R53" s="323"/>
      <c r="S53" s="323"/>
      <c r="T53" s="323"/>
      <c r="U53" s="323"/>
      <c r="V53" s="323"/>
      <c r="W53" s="323"/>
      <c r="X53" s="323"/>
      <c r="Y53" s="357"/>
    </row>
    <row r="54" spans="1:25" x14ac:dyDescent="0.2">
      <c r="A54" s="174" t="str">
        <f>IF(Liste!$B74&lt;&gt;"",Liste!$H74,"")</f>
        <v/>
      </c>
      <c r="B54" s="174" t="str">
        <f>IF(Liste!$B74&lt;&gt;"",Liste!$C74,"")</f>
        <v/>
      </c>
      <c r="C54" s="175" t="str">
        <f>IF(Liste!$B74&lt;&gt;"",Liste!$D74,"")</f>
        <v/>
      </c>
      <c r="D54" s="174" t="str">
        <f>IF(Liste!$B74&lt;&gt;"",Liste!$E74,"")</f>
        <v/>
      </c>
      <c r="E54" s="174" t="str">
        <f>IF(Liste!$B74&lt;&gt;"",Liste!$F74,"")</f>
        <v/>
      </c>
      <c r="F54" s="174" t="str">
        <f>IF(C54&lt;&gt;"",Liste!L74,"")</f>
        <v/>
      </c>
      <c r="G54" s="174" t="str">
        <f>IF(C54&lt;&gt;"",Attest.!BB$4,"")</f>
        <v/>
      </c>
      <c r="H54" s="174" t="str">
        <f>IF(C54&lt;&gt;"",Attest.!BB$5,"")</f>
        <v/>
      </c>
      <c r="I54" s="323"/>
      <c r="J54" s="323"/>
      <c r="K54" s="323"/>
      <c r="L54" s="323"/>
      <c r="M54" s="323"/>
      <c r="N54" s="355"/>
      <c r="O54" s="355"/>
      <c r="P54" s="323"/>
      <c r="Q54" s="323"/>
      <c r="R54" s="323"/>
      <c r="S54" s="323"/>
      <c r="T54" s="323"/>
      <c r="U54" s="323"/>
      <c r="V54" s="323"/>
      <c r="W54" s="323"/>
      <c r="X54" s="323"/>
      <c r="Y54" s="357"/>
    </row>
    <row r="55" spans="1:25" x14ac:dyDescent="0.2">
      <c r="A55" s="174" t="str">
        <f>IF(Liste!$B75&lt;&gt;"",Liste!$H75,"")</f>
        <v/>
      </c>
      <c r="B55" s="174" t="str">
        <f>IF(Liste!$B75&lt;&gt;"",Liste!$C75,"")</f>
        <v/>
      </c>
      <c r="C55" s="175" t="str">
        <f>IF(Liste!$B75&lt;&gt;"",Liste!$D75,"")</f>
        <v/>
      </c>
      <c r="D55" s="174" t="str">
        <f>IF(Liste!$B75&lt;&gt;"",Liste!$E75,"")</f>
        <v/>
      </c>
      <c r="E55" s="174" t="str">
        <f>IF(Liste!$B75&lt;&gt;"",Liste!$F75,"")</f>
        <v/>
      </c>
      <c r="F55" s="174" t="str">
        <f>IF(C55&lt;&gt;"",Liste!L75,"")</f>
        <v/>
      </c>
      <c r="G55" s="174" t="str">
        <f>IF(C55&lt;&gt;"",Attest.!BC$4,"")</f>
        <v/>
      </c>
      <c r="H55" s="174" t="str">
        <f>IF(C55&lt;&gt;"",Attest.!BC$5,"")</f>
        <v/>
      </c>
      <c r="I55" s="323"/>
      <c r="J55" s="323"/>
      <c r="K55" s="323"/>
      <c r="L55" s="323"/>
      <c r="M55" s="323"/>
      <c r="N55" s="355"/>
      <c r="O55" s="355"/>
      <c r="P55" s="323"/>
      <c r="Q55" s="323"/>
      <c r="R55" s="323"/>
      <c r="S55" s="323"/>
      <c r="T55" s="323"/>
      <c r="U55" s="323"/>
      <c r="V55" s="323"/>
      <c r="W55" s="323"/>
      <c r="X55" s="323"/>
      <c r="Y55" s="357"/>
    </row>
    <row r="56" spans="1:25" x14ac:dyDescent="0.2">
      <c r="A56" s="174" t="str">
        <f>IF(Liste!$B76&lt;&gt;"",Liste!$H76,"")</f>
        <v/>
      </c>
      <c r="B56" s="174" t="str">
        <f>IF(Liste!$B76&lt;&gt;"",Liste!$C76,"")</f>
        <v/>
      </c>
      <c r="C56" s="175" t="str">
        <f>IF(Liste!$B76&lt;&gt;"",Liste!$D76,"")</f>
        <v/>
      </c>
      <c r="D56" s="174" t="str">
        <f>IF(Liste!$B76&lt;&gt;"",Liste!$E76,"")</f>
        <v/>
      </c>
      <c r="E56" s="174" t="str">
        <f>IF(Liste!$B76&lt;&gt;"",Liste!$F76,"")</f>
        <v/>
      </c>
      <c r="F56" s="174" t="str">
        <f>IF(C56&lt;&gt;"",Liste!L76,"")</f>
        <v/>
      </c>
      <c r="G56" s="174" t="str">
        <f>IF(C56&lt;&gt;"",Attest.!BD$4,"")</f>
        <v/>
      </c>
      <c r="H56" s="174" t="str">
        <f>IF(C56&lt;&gt;"",Attest.!BD$5,"")</f>
        <v/>
      </c>
      <c r="I56" s="323"/>
      <c r="J56" s="323"/>
      <c r="K56" s="323"/>
      <c r="L56" s="323"/>
      <c r="M56" s="323"/>
      <c r="N56" s="355"/>
      <c r="O56" s="355"/>
      <c r="P56" s="323"/>
      <c r="Q56" s="323"/>
      <c r="R56" s="323"/>
      <c r="S56" s="323"/>
      <c r="T56" s="323"/>
      <c r="U56" s="323"/>
      <c r="V56" s="323"/>
      <c r="W56" s="323"/>
      <c r="X56" s="323"/>
      <c r="Y56" s="357"/>
    </row>
    <row r="57" spans="1:25" x14ac:dyDescent="0.2">
      <c r="A57" s="174" t="str">
        <f>IF(Liste!$B77&lt;&gt;"",Liste!$H77,"")</f>
        <v/>
      </c>
      <c r="B57" s="174" t="str">
        <f>IF(Liste!$B77&lt;&gt;"",Liste!$C77,"")</f>
        <v/>
      </c>
      <c r="C57" s="175" t="str">
        <f>IF(Liste!$B77&lt;&gt;"",Liste!$D77,"")</f>
        <v/>
      </c>
      <c r="D57" s="174" t="str">
        <f>IF(Liste!$B77&lt;&gt;"",Liste!$E77,"")</f>
        <v/>
      </c>
      <c r="E57" s="174" t="str">
        <f>IF(Liste!$B77&lt;&gt;"",Liste!$F77,"")</f>
        <v/>
      </c>
      <c r="F57" s="174" t="str">
        <f>IF(C57&lt;&gt;"",Liste!L77,"")</f>
        <v/>
      </c>
      <c r="G57" s="174" t="str">
        <f>IF(C57&lt;&gt;"",Attest.!BE$4,"")</f>
        <v/>
      </c>
      <c r="H57" s="174" t="str">
        <f>IF(C57&lt;&gt;"",Attest.!BE$5,"")</f>
        <v/>
      </c>
      <c r="I57" s="323"/>
      <c r="J57" s="323"/>
      <c r="K57" s="323"/>
      <c r="L57" s="323"/>
      <c r="M57" s="323"/>
      <c r="N57" s="355"/>
      <c r="O57" s="355"/>
      <c r="P57" s="323"/>
      <c r="Q57" s="323"/>
      <c r="R57" s="323"/>
      <c r="S57" s="323"/>
      <c r="T57" s="323"/>
      <c r="U57" s="323"/>
      <c r="V57" s="323"/>
      <c r="W57" s="323"/>
      <c r="X57" s="323"/>
      <c r="Y57" s="357"/>
    </row>
    <row r="58" spans="1:25" x14ac:dyDescent="0.2">
      <c r="A58" s="174" t="str">
        <f>IF(Liste!$B78&lt;&gt;"",Liste!$H78,"")</f>
        <v/>
      </c>
      <c r="B58" s="174" t="str">
        <f>IF(Liste!$B78&lt;&gt;"",Liste!$C78,"")</f>
        <v/>
      </c>
      <c r="C58" s="175" t="str">
        <f>IF(Liste!$B78&lt;&gt;"",Liste!$D78,"")</f>
        <v/>
      </c>
      <c r="D58" s="174" t="str">
        <f>IF(Liste!$B78&lt;&gt;"",Liste!$E78,"")</f>
        <v/>
      </c>
      <c r="E58" s="174" t="str">
        <f>IF(Liste!$B78&lt;&gt;"",Liste!$F78,"")</f>
        <v/>
      </c>
      <c r="F58" s="174" t="str">
        <f>IF(C58&lt;&gt;"",Liste!L78,"")</f>
        <v/>
      </c>
      <c r="G58" s="174" t="str">
        <f>IF(C58&lt;&gt;"",Attest.!BF$4,"")</f>
        <v/>
      </c>
      <c r="H58" s="174" t="str">
        <f>IF(C58&lt;&gt;"",Attest.!BF$5,"")</f>
        <v/>
      </c>
      <c r="I58" s="323"/>
      <c r="J58" s="323"/>
      <c r="K58" s="323"/>
      <c r="L58" s="323"/>
      <c r="M58" s="323"/>
      <c r="N58" s="355"/>
      <c r="O58" s="355"/>
      <c r="P58" s="323"/>
      <c r="Q58" s="323"/>
      <c r="R58" s="323"/>
      <c r="S58" s="323"/>
      <c r="T58" s="323"/>
      <c r="U58" s="323"/>
      <c r="V58" s="323"/>
      <c r="W58" s="323"/>
      <c r="X58" s="323"/>
      <c r="Y58" s="357"/>
    </row>
    <row r="59" spans="1:25" x14ac:dyDescent="0.2">
      <c r="A59" s="174" t="str">
        <f>IF(Liste!$B79&lt;&gt;"",Liste!$H79,"")</f>
        <v/>
      </c>
      <c r="B59" s="174" t="str">
        <f>IF(Liste!$B79&lt;&gt;"",Liste!$C79,"")</f>
        <v/>
      </c>
      <c r="C59" s="175" t="str">
        <f>IF(Liste!$B79&lt;&gt;"",Liste!$D79,"")</f>
        <v/>
      </c>
      <c r="D59" s="174" t="str">
        <f>IF(Liste!$B79&lt;&gt;"",Liste!$E79,"")</f>
        <v/>
      </c>
      <c r="E59" s="174" t="str">
        <f>IF(Liste!$B79&lt;&gt;"",Liste!$F79,"")</f>
        <v/>
      </c>
      <c r="F59" s="174" t="str">
        <f>IF(C59&lt;&gt;"",Liste!L79,"")</f>
        <v/>
      </c>
      <c r="G59" s="174" t="str">
        <f>IF(C59&lt;&gt;"",Attest.!BG$4,"")</f>
        <v/>
      </c>
      <c r="H59" s="174" t="str">
        <f>IF(C59&lt;&gt;"",Attest.!BG$5,"")</f>
        <v/>
      </c>
      <c r="I59" s="323"/>
      <c r="J59" s="323"/>
      <c r="K59" s="323"/>
      <c r="L59" s="323"/>
      <c r="M59" s="323"/>
      <c r="N59" s="355"/>
      <c r="O59" s="355"/>
      <c r="P59" s="323"/>
      <c r="Q59" s="323"/>
      <c r="R59" s="323"/>
      <c r="S59" s="323"/>
      <c r="T59" s="323"/>
      <c r="U59" s="323"/>
      <c r="V59" s="323"/>
      <c r="W59" s="323"/>
      <c r="X59" s="323"/>
      <c r="Y59" s="357"/>
    </row>
    <row r="60" spans="1:25" x14ac:dyDescent="0.2">
      <c r="A60" s="174" t="str">
        <f>IF(Liste!$B80&lt;&gt;"",Liste!$H80,"")</f>
        <v/>
      </c>
      <c r="B60" s="174" t="str">
        <f>IF(Liste!$B80&lt;&gt;"",Liste!$C80,"")</f>
        <v/>
      </c>
      <c r="C60" s="175" t="str">
        <f>IF(Liste!$B80&lt;&gt;"",Liste!$D80,"")</f>
        <v/>
      </c>
      <c r="D60" s="174" t="str">
        <f>IF(Liste!$B80&lt;&gt;"",Liste!$E80,"")</f>
        <v/>
      </c>
      <c r="E60" s="174" t="str">
        <f>IF(Liste!$B80&lt;&gt;"",Liste!$F80,"")</f>
        <v/>
      </c>
      <c r="F60" s="174" t="str">
        <f>IF(C60&lt;&gt;"",Liste!L80,"")</f>
        <v/>
      </c>
      <c r="G60" s="174" t="str">
        <f>IF(C60&lt;&gt;"",Attest.!BH$4,"")</f>
        <v/>
      </c>
      <c r="H60" s="174" t="str">
        <f>IF(C60&lt;&gt;"",Attest.!BH$5,"")</f>
        <v/>
      </c>
      <c r="I60" s="323"/>
      <c r="J60" s="323"/>
      <c r="K60" s="323"/>
      <c r="L60" s="323"/>
      <c r="M60" s="323"/>
      <c r="N60" s="355"/>
      <c r="O60" s="355"/>
      <c r="P60" s="323"/>
      <c r="Q60" s="323"/>
      <c r="R60" s="323"/>
      <c r="S60" s="323"/>
      <c r="T60" s="323"/>
      <c r="U60" s="323"/>
      <c r="V60" s="323"/>
      <c r="W60" s="323"/>
      <c r="X60" s="323"/>
      <c r="Y60" s="357"/>
    </row>
    <row r="61" spans="1:25" x14ac:dyDescent="0.2">
      <c r="A61" s="174" t="str">
        <f>IF(Liste!$B81&lt;&gt;"",Liste!$H81,"")</f>
        <v/>
      </c>
      <c r="B61" s="174" t="str">
        <f>IF(Liste!$B81&lt;&gt;"",Liste!$C81,"")</f>
        <v/>
      </c>
      <c r="C61" s="175" t="str">
        <f>IF(Liste!$B81&lt;&gt;"",Liste!$D81,"")</f>
        <v/>
      </c>
      <c r="D61" s="174" t="str">
        <f>IF(Liste!$B81&lt;&gt;"",Liste!$E81,"")</f>
        <v/>
      </c>
      <c r="E61" s="174" t="str">
        <f>IF(Liste!$B81&lt;&gt;"",Liste!$F81,"")</f>
        <v/>
      </c>
      <c r="F61" s="174" t="str">
        <f>IF(C61&lt;&gt;"",Liste!L81,"")</f>
        <v/>
      </c>
      <c r="G61" s="174" t="str">
        <f>IF(C61&lt;&gt;"",Attest.!BI$4,"")</f>
        <v/>
      </c>
      <c r="H61" s="174" t="str">
        <f>IF(C61&lt;&gt;"",Attest.!BI$5,"")</f>
        <v/>
      </c>
      <c r="I61" s="323"/>
      <c r="J61" s="323"/>
      <c r="K61" s="323"/>
      <c r="L61" s="323"/>
      <c r="M61" s="323"/>
      <c r="N61" s="355"/>
      <c r="O61" s="355"/>
      <c r="P61" s="323"/>
      <c r="Q61" s="323"/>
      <c r="R61" s="323"/>
      <c r="S61" s="323"/>
      <c r="T61" s="323"/>
      <c r="U61" s="323"/>
      <c r="V61" s="323"/>
      <c r="W61" s="323"/>
      <c r="X61" s="323"/>
      <c r="Y61" s="357"/>
    </row>
    <row r="62" spans="1:25" x14ac:dyDescent="0.2">
      <c r="A62" s="174" t="str">
        <f>IF(Liste!$B82&lt;&gt;"",Liste!$H82,"")</f>
        <v/>
      </c>
      <c r="B62" s="174" t="str">
        <f>IF(Liste!$B82&lt;&gt;"",Liste!$C82,"")</f>
        <v/>
      </c>
      <c r="C62" s="175" t="str">
        <f>IF(Liste!$B82&lt;&gt;"",Liste!$D82,"")</f>
        <v/>
      </c>
      <c r="D62" s="174" t="str">
        <f>IF(Liste!$B82&lt;&gt;"",Liste!$E82,"")</f>
        <v/>
      </c>
      <c r="E62" s="174" t="str">
        <f>IF(Liste!$B82&lt;&gt;"",Liste!$F82,"")</f>
        <v/>
      </c>
      <c r="F62" s="174" t="str">
        <f>IF(C62&lt;&gt;"",Liste!L82,"")</f>
        <v/>
      </c>
      <c r="G62" s="174" t="str">
        <f>IF(C62&lt;&gt;"",Attest.!BJ$4,"")</f>
        <v/>
      </c>
      <c r="H62" s="174" t="str">
        <f>IF(C62&lt;&gt;"",Attest.!BJ$5,"")</f>
        <v/>
      </c>
      <c r="I62" s="323"/>
      <c r="J62" s="323"/>
      <c r="K62" s="323"/>
      <c r="L62" s="323"/>
      <c r="M62" s="323"/>
      <c r="N62" s="355"/>
      <c r="O62" s="355"/>
      <c r="P62" s="323"/>
      <c r="Q62" s="323"/>
      <c r="R62" s="323"/>
      <c r="S62" s="323"/>
      <c r="T62" s="323"/>
      <c r="U62" s="323"/>
      <c r="V62" s="323"/>
      <c r="W62" s="323"/>
      <c r="X62" s="323"/>
      <c r="Y62" s="357"/>
    </row>
    <row r="63" spans="1:25" x14ac:dyDescent="0.2">
      <c r="A63" s="174" t="str">
        <f>IF(Liste!$B83&lt;&gt;"",Liste!$H83,"")</f>
        <v/>
      </c>
      <c r="B63" s="174" t="str">
        <f>IF(Liste!$B83&lt;&gt;"",Liste!$C83,"")</f>
        <v/>
      </c>
      <c r="C63" s="175" t="str">
        <f>IF(Liste!$B83&lt;&gt;"",Liste!$D83,"")</f>
        <v/>
      </c>
      <c r="D63" s="174" t="str">
        <f>IF(Liste!$B83&lt;&gt;"",Liste!$E83,"")</f>
        <v/>
      </c>
      <c r="E63" s="174" t="str">
        <f>IF(Liste!$B83&lt;&gt;"",Liste!$F83,"")</f>
        <v/>
      </c>
      <c r="F63" s="174" t="str">
        <f>IF(C63&lt;&gt;"",Liste!L83,"")</f>
        <v/>
      </c>
      <c r="G63" s="174" t="str">
        <f>IF(C63&lt;&gt;"",Attest.!BK$4,"")</f>
        <v/>
      </c>
      <c r="H63" s="174" t="str">
        <f>IF(C63&lt;&gt;"",Attest.!BK$5,"")</f>
        <v/>
      </c>
      <c r="I63" s="323"/>
      <c r="J63" s="323"/>
      <c r="K63" s="323"/>
      <c r="L63" s="323"/>
      <c r="M63" s="323"/>
      <c r="N63" s="355"/>
      <c r="O63" s="355"/>
      <c r="P63" s="323"/>
      <c r="Q63" s="323"/>
      <c r="R63" s="323"/>
      <c r="S63" s="323"/>
      <c r="T63" s="323"/>
      <c r="U63" s="323"/>
      <c r="V63" s="323"/>
      <c r="W63" s="323"/>
      <c r="X63" s="323"/>
      <c r="Y63" s="357"/>
    </row>
    <row r="64" spans="1:25" x14ac:dyDescent="0.2">
      <c r="A64" s="174" t="str">
        <f>IF(Liste!$B84&lt;&gt;"",Liste!$H84,"")</f>
        <v/>
      </c>
      <c r="B64" s="174" t="str">
        <f>IF(Liste!$B84&lt;&gt;"",Liste!$C84,"")</f>
        <v/>
      </c>
      <c r="C64" s="175" t="str">
        <f>IF(Liste!$B84&lt;&gt;"",Liste!$D84,"")</f>
        <v/>
      </c>
      <c r="D64" s="174" t="str">
        <f>IF(Liste!$B84&lt;&gt;"",Liste!$E84,"")</f>
        <v/>
      </c>
      <c r="E64" s="174" t="str">
        <f>IF(Liste!$B84&lt;&gt;"",Liste!$F84,"")</f>
        <v/>
      </c>
      <c r="F64" s="174" t="str">
        <f>IF(C64&lt;&gt;"",Liste!L84,"")</f>
        <v/>
      </c>
      <c r="G64" s="174" t="str">
        <f>IF(C64&lt;&gt;"",Attest.!BL$4,"")</f>
        <v/>
      </c>
      <c r="H64" s="174" t="str">
        <f>IF(C64&lt;&gt;"",Attest.!BL$5,"")</f>
        <v/>
      </c>
      <c r="I64" s="323"/>
      <c r="J64" s="323"/>
      <c r="K64" s="323"/>
      <c r="L64" s="323"/>
      <c r="M64" s="323"/>
      <c r="N64" s="355"/>
      <c r="O64" s="355"/>
      <c r="P64" s="323"/>
      <c r="Q64" s="323"/>
      <c r="R64" s="323"/>
      <c r="S64" s="323"/>
      <c r="T64" s="323"/>
      <c r="U64" s="323"/>
      <c r="V64" s="323"/>
      <c r="W64" s="323"/>
      <c r="X64" s="323"/>
      <c r="Y64" s="357"/>
    </row>
    <row r="65" spans="1:25" x14ac:dyDescent="0.2">
      <c r="A65" s="174" t="str">
        <f>IF(Liste!$B85&lt;&gt;"",Liste!$H85,"")</f>
        <v/>
      </c>
      <c r="B65" s="174" t="str">
        <f>IF(Liste!$B85&lt;&gt;"",Liste!$C85,"")</f>
        <v/>
      </c>
      <c r="C65" s="175" t="str">
        <f>IF(Liste!$B85&lt;&gt;"",Liste!$D85,"")</f>
        <v/>
      </c>
      <c r="D65" s="174" t="str">
        <f>IF(Liste!$B85&lt;&gt;"",Liste!$E85,"")</f>
        <v/>
      </c>
      <c r="E65" s="174" t="str">
        <f>IF(Liste!$B85&lt;&gt;"",Liste!$F85,"")</f>
        <v/>
      </c>
      <c r="F65" s="174" t="str">
        <f>IF(C65&lt;&gt;"",Liste!L85,"")</f>
        <v/>
      </c>
      <c r="G65" s="174" t="str">
        <f>IF(C65&lt;&gt;"",Attest.!BM$4,"")</f>
        <v/>
      </c>
      <c r="H65" s="174" t="str">
        <f>IF(C65&lt;&gt;"",Attest.!BM$5,"")</f>
        <v/>
      </c>
      <c r="I65" s="323"/>
      <c r="J65" s="323"/>
      <c r="K65" s="323"/>
      <c r="L65" s="323"/>
      <c r="M65" s="323"/>
      <c r="N65" s="355"/>
      <c r="O65" s="355"/>
      <c r="P65" s="323"/>
      <c r="Q65" s="323"/>
      <c r="R65" s="323"/>
      <c r="S65" s="323"/>
      <c r="T65" s="323"/>
      <c r="U65" s="323"/>
      <c r="V65" s="323"/>
      <c r="W65" s="323"/>
      <c r="X65" s="323"/>
      <c r="Y65" s="357"/>
    </row>
    <row r="66" spans="1:25" x14ac:dyDescent="0.2">
      <c r="A66" s="174" t="str">
        <f>IF(Liste!$B86&lt;&gt;"",Liste!$H86,"")</f>
        <v/>
      </c>
      <c r="B66" s="174" t="str">
        <f>IF(Liste!$B86&lt;&gt;"",Liste!$C86,"")</f>
        <v/>
      </c>
      <c r="C66" s="175" t="str">
        <f>IF(Liste!$B86&lt;&gt;"",Liste!$D86,"")</f>
        <v/>
      </c>
      <c r="D66" s="174" t="str">
        <f>IF(Liste!$B86&lt;&gt;"",Liste!$E86,"")</f>
        <v/>
      </c>
      <c r="E66" s="174" t="str">
        <f>IF(Liste!$B86&lt;&gt;"",Liste!$F86,"")</f>
        <v/>
      </c>
      <c r="F66" s="174" t="str">
        <f>IF(C66&lt;&gt;"",Liste!L86,"")</f>
        <v/>
      </c>
      <c r="G66" s="174" t="str">
        <f>IF(C66&lt;&gt;"",Attest.!BN$4,"")</f>
        <v/>
      </c>
      <c r="H66" s="174" t="str">
        <f>IF(C66&lt;&gt;"",Attest.!BN$5,"")</f>
        <v/>
      </c>
      <c r="I66" s="323"/>
      <c r="J66" s="323"/>
      <c r="K66" s="323"/>
      <c r="L66" s="323"/>
      <c r="M66" s="323"/>
      <c r="N66" s="355"/>
      <c r="O66" s="355"/>
      <c r="P66" s="323"/>
      <c r="Q66" s="323"/>
      <c r="R66" s="323"/>
      <c r="S66" s="323"/>
      <c r="T66" s="323"/>
      <c r="U66" s="323"/>
      <c r="V66" s="323"/>
      <c r="W66" s="323"/>
      <c r="X66" s="323"/>
      <c r="Y66" s="357"/>
    </row>
    <row r="67" spans="1:25" x14ac:dyDescent="0.2">
      <c r="A67" s="174" t="str">
        <f>IF(Liste!$B87&lt;&gt;"",Liste!$H87,"")</f>
        <v/>
      </c>
      <c r="B67" s="174" t="str">
        <f>IF(Liste!$B87&lt;&gt;"",Liste!$C87,"")</f>
        <v/>
      </c>
      <c r="C67" s="175" t="str">
        <f>IF(Liste!$B87&lt;&gt;"",Liste!$D87,"")</f>
        <v/>
      </c>
      <c r="D67" s="174" t="str">
        <f>IF(Liste!$B87&lt;&gt;"",Liste!$E87,"")</f>
        <v/>
      </c>
      <c r="E67" s="174" t="str">
        <f>IF(Liste!$B87&lt;&gt;"",Liste!$F87,"")</f>
        <v/>
      </c>
      <c r="F67" s="174" t="str">
        <f>IF(C67&lt;&gt;"",Liste!L87,"")</f>
        <v/>
      </c>
      <c r="G67" s="174" t="str">
        <f>IF(C67&lt;&gt;"",Attest.!BO$4,"")</f>
        <v/>
      </c>
      <c r="H67" s="174" t="str">
        <f>IF(C67&lt;&gt;"",Attest.!BO$5,"")</f>
        <v/>
      </c>
      <c r="I67" s="323"/>
      <c r="J67" s="323"/>
      <c r="K67" s="323"/>
      <c r="L67" s="323"/>
      <c r="M67" s="323"/>
      <c r="N67" s="355"/>
      <c r="O67" s="355"/>
      <c r="P67" s="323"/>
      <c r="Q67" s="323"/>
      <c r="R67" s="323"/>
      <c r="S67" s="323"/>
      <c r="T67" s="323"/>
      <c r="U67" s="323"/>
      <c r="V67" s="323"/>
      <c r="W67" s="323"/>
      <c r="X67" s="323"/>
      <c r="Y67" s="357"/>
    </row>
    <row r="68" spans="1:25" x14ac:dyDescent="0.2">
      <c r="A68" s="174" t="str">
        <f>IF(Liste!$B88&lt;&gt;"",Liste!$H88,"")</f>
        <v/>
      </c>
      <c r="B68" s="174" t="str">
        <f>IF(Liste!$B88&lt;&gt;"",Liste!$C88,"")</f>
        <v/>
      </c>
      <c r="C68" s="175" t="str">
        <f>IF(Liste!$B88&lt;&gt;"",Liste!$D88,"")</f>
        <v/>
      </c>
      <c r="D68" s="174" t="str">
        <f>IF(Liste!$B88&lt;&gt;"",Liste!$E88,"")</f>
        <v/>
      </c>
      <c r="E68" s="174" t="str">
        <f>IF(Liste!$B88&lt;&gt;"",Liste!$F88,"")</f>
        <v/>
      </c>
      <c r="F68" s="174" t="str">
        <f>IF(C68&lt;&gt;"",Liste!L88,"")</f>
        <v/>
      </c>
      <c r="G68" s="174" t="str">
        <f>IF(C68&lt;&gt;"",Attest.!BP$4,"")</f>
        <v/>
      </c>
      <c r="H68" s="174" t="str">
        <f>IF(C68&lt;&gt;"",Attest.!BP$5,"")</f>
        <v/>
      </c>
      <c r="I68" s="323"/>
      <c r="J68" s="323"/>
      <c r="K68" s="323"/>
      <c r="L68" s="323"/>
      <c r="M68" s="323"/>
      <c r="N68" s="355"/>
      <c r="O68" s="355"/>
      <c r="P68" s="323"/>
      <c r="Q68" s="323"/>
      <c r="R68" s="323"/>
      <c r="S68" s="323"/>
      <c r="T68" s="323"/>
      <c r="U68" s="323"/>
      <c r="V68" s="323"/>
      <c r="W68" s="323"/>
      <c r="X68" s="323"/>
      <c r="Y68" s="357"/>
    </row>
    <row r="69" spans="1:25" x14ac:dyDescent="0.2">
      <c r="A69" s="174" t="str">
        <f>IF(Liste!$B89&lt;&gt;"",Liste!$H89,"")</f>
        <v/>
      </c>
      <c r="B69" s="174" t="str">
        <f>IF(Liste!$B89&lt;&gt;"",Liste!$C89,"")</f>
        <v/>
      </c>
      <c r="C69" s="175" t="str">
        <f>IF(Liste!$B89&lt;&gt;"",Liste!$D89,"")</f>
        <v/>
      </c>
      <c r="D69" s="174" t="str">
        <f>IF(Liste!$B89&lt;&gt;"",Liste!$E89,"")</f>
        <v/>
      </c>
      <c r="E69" s="174" t="str">
        <f>IF(Liste!$B89&lt;&gt;"",Liste!$F89,"")</f>
        <v/>
      </c>
      <c r="F69" s="174" t="str">
        <f>IF(C69&lt;&gt;"",Liste!L89,"")</f>
        <v/>
      </c>
      <c r="G69" s="174" t="str">
        <f>IF(C69&lt;&gt;"",Attest.!BQ$4,"")</f>
        <v/>
      </c>
      <c r="H69" s="174" t="str">
        <f>IF(C69&lt;&gt;"",Attest.!BQ$5,"")</f>
        <v/>
      </c>
      <c r="I69" s="323"/>
      <c r="J69" s="323"/>
      <c r="K69" s="323"/>
      <c r="L69" s="323"/>
      <c r="M69" s="323"/>
      <c r="N69" s="355"/>
      <c r="O69" s="355"/>
      <c r="P69" s="323"/>
      <c r="Q69" s="323"/>
      <c r="R69" s="323"/>
      <c r="S69" s="323"/>
      <c r="T69" s="323"/>
      <c r="U69" s="323"/>
      <c r="V69" s="323"/>
      <c r="W69" s="323"/>
      <c r="X69" s="323"/>
      <c r="Y69" s="357"/>
    </row>
    <row r="70" spans="1:25" x14ac:dyDescent="0.2">
      <c r="A70" s="174" t="str">
        <f>IF(Liste!$B90&lt;&gt;"",Liste!$H90,"")</f>
        <v/>
      </c>
      <c r="B70" s="174" t="str">
        <f>IF(Liste!$B90&lt;&gt;"",Liste!$C90,"")</f>
        <v/>
      </c>
      <c r="C70" s="175" t="str">
        <f>IF(Liste!$B90&lt;&gt;"",Liste!$D90,"")</f>
        <v/>
      </c>
      <c r="D70" s="174" t="str">
        <f>IF(Liste!$B90&lt;&gt;"",Liste!$E90,"")</f>
        <v/>
      </c>
      <c r="E70" s="174" t="str">
        <f>IF(Liste!$B90&lt;&gt;"",Liste!$F90,"")</f>
        <v/>
      </c>
      <c r="F70" s="174" t="str">
        <f>IF(C70&lt;&gt;"",Liste!L90,"")</f>
        <v/>
      </c>
      <c r="G70" s="174" t="str">
        <f>IF(C70&lt;&gt;"",Attest.!BR$4,"")</f>
        <v/>
      </c>
      <c r="H70" s="174" t="str">
        <f>IF(C70&lt;&gt;"",Attest.!BR$5,"")</f>
        <v/>
      </c>
      <c r="I70" s="323"/>
      <c r="J70" s="323"/>
      <c r="K70" s="323"/>
      <c r="L70" s="323"/>
      <c r="M70" s="323"/>
      <c r="N70" s="355"/>
      <c r="O70" s="355"/>
      <c r="P70" s="323"/>
      <c r="Q70" s="323"/>
      <c r="R70" s="323"/>
      <c r="S70" s="323"/>
      <c r="T70" s="323"/>
      <c r="U70" s="323"/>
      <c r="V70" s="323"/>
      <c r="W70" s="323"/>
      <c r="X70" s="323"/>
      <c r="Y70" s="357"/>
    </row>
    <row r="71" spans="1:25" x14ac:dyDescent="0.2">
      <c r="A71" s="174" t="str">
        <f>IF(Liste!$B91&lt;&gt;"",Liste!$H91,"")</f>
        <v/>
      </c>
      <c r="B71" s="174" t="str">
        <f>IF(Liste!$B91&lt;&gt;"",Liste!$C91,"")</f>
        <v/>
      </c>
      <c r="C71" s="175" t="str">
        <f>IF(Liste!$B91&lt;&gt;"",Liste!$D91,"")</f>
        <v/>
      </c>
      <c r="D71" s="174" t="str">
        <f>IF(Liste!$B91&lt;&gt;"",Liste!$E91,"")</f>
        <v/>
      </c>
      <c r="E71" s="174" t="str">
        <f>IF(Liste!$B91&lt;&gt;"",Liste!$F91,"")</f>
        <v/>
      </c>
      <c r="F71" s="174" t="str">
        <f>IF(C71&lt;&gt;"",Liste!L91,"")</f>
        <v/>
      </c>
      <c r="G71" s="174" t="str">
        <f>IF(C71&lt;&gt;"",Attest.!BS$4,"")</f>
        <v/>
      </c>
      <c r="H71" s="174" t="str">
        <f>IF(C71&lt;&gt;"",Attest.!BS$5,"")</f>
        <v/>
      </c>
      <c r="I71" s="323"/>
      <c r="J71" s="323"/>
      <c r="K71" s="323"/>
      <c r="L71" s="323"/>
      <c r="M71" s="323"/>
      <c r="N71" s="355"/>
      <c r="O71" s="355"/>
      <c r="P71" s="323"/>
      <c r="Q71" s="323"/>
      <c r="R71" s="323"/>
      <c r="S71" s="323"/>
      <c r="T71" s="323"/>
      <c r="U71" s="323"/>
      <c r="V71" s="323"/>
      <c r="W71" s="323"/>
      <c r="X71" s="323"/>
      <c r="Y71" s="357"/>
    </row>
    <row r="72" spans="1:25" x14ac:dyDescent="0.2">
      <c r="A72" s="174" t="str">
        <f>IF(Liste!$B92&lt;&gt;"",Liste!$H92,"")</f>
        <v/>
      </c>
      <c r="B72" s="174" t="str">
        <f>IF(Liste!$B92&lt;&gt;"",Liste!$C92,"")</f>
        <v/>
      </c>
      <c r="C72" s="175" t="str">
        <f>IF(Liste!$B92&lt;&gt;"",Liste!$D92,"")</f>
        <v/>
      </c>
      <c r="D72" s="174" t="str">
        <f>IF(Liste!$B92&lt;&gt;"",Liste!$E92,"")</f>
        <v/>
      </c>
      <c r="E72" s="174" t="str">
        <f>IF(Liste!$B92&lt;&gt;"",Liste!$F92,"")</f>
        <v/>
      </c>
      <c r="F72" s="174" t="str">
        <f>IF(C72&lt;&gt;"",Liste!L92,"")</f>
        <v/>
      </c>
      <c r="G72" s="174" t="str">
        <f>IF(C72&lt;&gt;"",Attest.!BT$4,"")</f>
        <v/>
      </c>
      <c r="H72" s="174" t="str">
        <f>IF(C72&lt;&gt;"",Attest.!BT$5,"")</f>
        <v/>
      </c>
      <c r="I72" s="323"/>
      <c r="J72" s="323"/>
      <c r="K72" s="323"/>
      <c r="L72" s="323"/>
      <c r="M72" s="323"/>
      <c r="N72" s="355"/>
      <c r="O72" s="355"/>
      <c r="P72" s="323"/>
      <c r="Q72" s="323"/>
      <c r="R72" s="323"/>
      <c r="S72" s="323"/>
      <c r="T72" s="323"/>
      <c r="U72" s="323"/>
      <c r="V72" s="323"/>
      <c r="W72" s="323"/>
      <c r="X72" s="323"/>
      <c r="Y72" s="357"/>
    </row>
    <row r="73" spans="1:25" x14ac:dyDescent="0.2">
      <c r="A73" s="174" t="str">
        <f>IF(Liste!$B93&lt;&gt;"",Liste!$H93,"")</f>
        <v/>
      </c>
      <c r="B73" s="174" t="str">
        <f>IF(Liste!$B93&lt;&gt;"",Liste!$C93,"")</f>
        <v/>
      </c>
      <c r="C73" s="175" t="str">
        <f>IF(Liste!$B93&lt;&gt;"",Liste!$D93,"")</f>
        <v/>
      </c>
      <c r="D73" s="174" t="str">
        <f>IF(Liste!$B93&lt;&gt;"",Liste!$E93,"")</f>
        <v/>
      </c>
      <c r="E73" s="174" t="str">
        <f>IF(Liste!$B93&lt;&gt;"",Liste!$F93,"")</f>
        <v/>
      </c>
      <c r="F73" s="174" t="str">
        <f>IF(C73&lt;&gt;"",Liste!L93,"")</f>
        <v/>
      </c>
      <c r="G73" s="174" t="str">
        <f>IF(C73&lt;&gt;"",Attest.!BU$4,"")</f>
        <v/>
      </c>
      <c r="H73" s="174" t="str">
        <f>IF(C73&lt;&gt;"",Attest.!BU$5,"")</f>
        <v/>
      </c>
      <c r="I73" s="323"/>
      <c r="J73" s="323"/>
      <c r="K73" s="323"/>
      <c r="L73" s="323"/>
      <c r="M73" s="323"/>
      <c r="N73" s="355"/>
      <c r="O73" s="355"/>
      <c r="P73" s="323"/>
      <c r="Q73" s="323"/>
      <c r="R73" s="323"/>
      <c r="S73" s="323"/>
      <c r="T73" s="323"/>
      <c r="U73" s="323"/>
      <c r="V73" s="323"/>
      <c r="W73" s="323"/>
      <c r="X73" s="323"/>
      <c r="Y73" s="357"/>
    </row>
    <row r="74" spans="1:25" x14ac:dyDescent="0.2">
      <c r="A74" s="174" t="str">
        <f>IF(Liste!$B94&lt;&gt;"",Liste!$H94,"")</f>
        <v/>
      </c>
      <c r="B74" s="174" t="str">
        <f>IF(Liste!$B94&lt;&gt;"",Liste!$C94,"")</f>
        <v/>
      </c>
      <c r="C74" s="175" t="str">
        <f>IF(Liste!$B94&lt;&gt;"",Liste!$D94,"")</f>
        <v/>
      </c>
      <c r="D74" s="174" t="str">
        <f>IF(Liste!$B94&lt;&gt;"",Liste!$E94,"")</f>
        <v/>
      </c>
      <c r="E74" s="174" t="str">
        <f>IF(Liste!$B94&lt;&gt;"",Liste!$F94,"")</f>
        <v/>
      </c>
      <c r="F74" s="174" t="str">
        <f>IF(C74&lt;&gt;"",Liste!L94,"")</f>
        <v/>
      </c>
      <c r="G74" s="174" t="str">
        <f>IF(C74&lt;&gt;"",Attest.!BV$4,"")</f>
        <v/>
      </c>
      <c r="H74" s="174" t="str">
        <f>IF(C74&lt;&gt;"",Attest.!BV$5,"")</f>
        <v/>
      </c>
      <c r="I74" s="323"/>
      <c r="J74" s="323"/>
      <c r="K74" s="323"/>
      <c r="L74" s="323"/>
      <c r="M74" s="323"/>
      <c r="N74" s="355"/>
      <c r="O74" s="355"/>
      <c r="P74" s="323"/>
      <c r="Q74" s="323"/>
      <c r="R74" s="323"/>
      <c r="S74" s="323"/>
      <c r="T74" s="323"/>
      <c r="U74" s="323"/>
      <c r="V74" s="323"/>
      <c r="W74" s="323"/>
      <c r="X74" s="323"/>
      <c r="Y74" s="357"/>
    </row>
    <row r="75" spans="1:25" x14ac:dyDescent="0.2">
      <c r="A75" s="174" t="str">
        <f>IF(Liste!$B95&lt;&gt;"",Liste!$H95,"")</f>
        <v/>
      </c>
      <c r="B75" s="174" t="str">
        <f>IF(Liste!$B95&lt;&gt;"",Liste!$C95,"")</f>
        <v/>
      </c>
      <c r="C75" s="175" t="str">
        <f>IF(Liste!$B95&lt;&gt;"",Liste!$D95,"")</f>
        <v/>
      </c>
      <c r="D75" s="174" t="str">
        <f>IF(Liste!$B95&lt;&gt;"",Liste!$E95,"")</f>
        <v/>
      </c>
      <c r="E75" s="174" t="str">
        <f>IF(Liste!$B95&lt;&gt;"",Liste!$F95,"")</f>
        <v/>
      </c>
      <c r="F75" s="174" t="str">
        <f>IF(C75&lt;&gt;"",Liste!L95,"")</f>
        <v/>
      </c>
      <c r="G75" s="174" t="str">
        <f>IF(C75&lt;&gt;"",Attest.!BW$4,"")</f>
        <v/>
      </c>
      <c r="H75" s="174" t="str">
        <f>IF(C75&lt;&gt;"",Attest.!BW$5,"")</f>
        <v/>
      </c>
      <c r="I75" s="323"/>
      <c r="J75" s="323"/>
      <c r="K75" s="323"/>
      <c r="L75" s="323"/>
      <c r="M75" s="323"/>
      <c r="N75" s="355"/>
      <c r="O75" s="355"/>
      <c r="P75" s="323"/>
      <c r="Q75" s="323"/>
      <c r="R75" s="323"/>
      <c r="S75" s="323"/>
      <c r="T75" s="323"/>
      <c r="U75" s="323"/>
      <c r="V75" s="323"/>
      <c r="W75" s="323"/>
      <c r="X75" s="323"/>
      <c r="Y75" s="357"/>
    </row>
    <row r="76" spans="1:25" x14ac:dyDescent="0.2">
      <c r="A76" s="174" t="str">
        <f>IF(Liste!$B96&lt;&gt;"",Liste!$H96,"")</f>
        <v/>
      </c>
      <c r="B76" s="174" t="str">
        <f>IF(Liste!$B96&lt;&gt;"",Liste!$C96,"")</f>
        <v/>
      </c>
      <c r="C76" s="175" t="str">
        <f>IF(Liste!$B96&lt;&gt;"",Liste!$D96,"")</f>
        <v/>
      </c>
      <c r="D76" s="174" t="str">
        <f>IF(Liste!$B96&lt;&gt;"",Liste!$E96,"")</f>
        <v/>
      </c>
      <c r="E76" s="174" t="str">
        <f>IF(Liste!$B96&lt;&gt;"",Liste!$F96,"")</f>
        <v/>
      </c>
      <c r="F76" s="174" t="str">
        <f>IF(C76&lt;&gt;"",Liste!L96,"")</f>
        <v/>
      </c>
      <c r="G76" s="174" t="str">
        <f>IF(C76&lt;&gt;"",Attest.!BX$4,"")</f>
        <v/>
      </c>
      <c r="H76" s="174" t="str">
        <f>IF(C76&lt;&gt;"",Attest.!BX$5,"")</f>
        <v/>
      </c>
      <c r="I76" s="323"/>
      <c r="J76" s="323"/>
      <c r="K76" s="323"/>
      <c r="L76" s="323"/>
      <c r="M76" s="323"/>
      <c r="N76" s="355"/>
      <c r="O76" s="355"/>
      <c r="P76" s="323"/>
      <c r="Q76" s="323"/>
      <c r="R76" s="323"/>
      <c r="S76" s="323"/>
      <c r="T76" s="323"/>
      <c r="U76" s="323"/>
      <c r="V76" s="323"/>
      <c r="W76" s="323"/>
      <c r="X76" s="323"/>
      <c r="Y76" s="357"/>
    </row>
    <row r="77" spans="1:25" x14ac:dyDescent="0.2">
      <c r="A77" s="174" t="str">
        <f>IF(Liste!$B97&lt;&gt;"",Liste!$H97,"")</f>
        <v/>
      </c>
      <c r="B77" s="174" t="str">
        <f>IF(Liste!$B97&lt;&gt;"",Liste!$C97,"")</f>
        <v/>
      </c>
      <c r="C77" s="175" t="str">
        <f>IF(Liste!$B97&lt;&gt;"",Liste!$D97,"")</f>
        <v/>
      </c>
      <c r="D77" s="174" t="str">
        <f>IF(Liste!$B97&lt;&gt;"",Liste!$E97,"")</f>
        <v/>
      </c>
      <c r="E77" s="174" t="str">
        <f>IF(Liste!$B97&lt;&gt;"",Liste!$F97,"")</f>
        <v/>
      </c>
      <c r="F77" s="174" t="str">
        <f>IF(C77&lt;&gt;"",Liste!L97,"")</f>
        <v/>
      </c>
      <c r="G77" s="174" t="str">
        <f>IF(C77&lt;&gt;"",Attest.!BY$4,"")</f>
        <v/>
      </c>
      <c r="H77" s="174" t="str">
        <f>IF(C77&lt;&gt;"",Attest.!BY$5,"")</f>
        <v/>
      </c>
      <c r="I77" s="323"/>
      <c r="J77" s="323"/>
      <c r="K77" s="323"/>
      <c r="L77" s="323"/>
      <c r="M77" s="323"/>
      <c r="N77" s="355"/>
      <c r="O77" s="355"/>
      <c r="P77" s="323"/>
      <c r="Q77" s="323"/>
      <c r="R77" s="323"/>
      <c r="S77" s="323"/>
      <c r="T77" s="323"/>
      <c r="U77" s="323"/>
      <c r="V77" s="323"/>
      <c r="W77" s="323"/>
      <c r="X77" s="323"/>
      <c r="Y77" s="357"/>
    </row>
    <row r="78" spans="1:25" x14ac:dyDescent="0.2">
      <c r="A78" s="174" t="str">
        <f>IF(Liste!$B98&lt;&gt;"",Liste!$H98,"")</f>
        <v/>
      </c>
      <c r="B78" s="174" t="str">
        <f>IF(Liste!$B98&lt;&gt;"",Liste!$C98,"")</f>
        <v/>
      </c>
      <c r="C78" s="175" t="str">
        <f>IF(Liste!$B98&lt;&gt;"",Liste!$D98,"")</f>
        <v/>
      </c>
      <c r="D78" s="174" t="str">
        <f>IF(Liste!$B98&lt;&gt;"",Liste!$E98,"")</f>
        <v/>
      </c>
      <c r="E78" s="174" t="str">
        <f>IF(Liste!$B98&lt;&gt;"",Liste!$F98,"")</f>
        <v/>
      </c>
      <c r="F78" s="174" t="str">
        <f>IF(C78&lt;&gt;"",Liste!L98,"")</f>
        <v/>
      </c>
      <c r="G78" s="174" t="str">
        <f>IF(C78&lt;&gt;"",Attest.!BZ$4,"")</f>
        <v/>
      </c>
      <c r="H78" s="174" t="str">
        <f>IF(C78&lt;&gt;"",Attest.!BZ$5,"")</f>
        <v/>
      </c>
      <c r="I78" s="323"/>
      <c r="J78" s="323"/>
      <c r="K78" s="323"/>
      <c r="L78" s="323"/>
      <c r="M78" s="323"/>
      <c r="N78" s="355"/>
      <c r="O78" s="355"/>
      <c r="P78" s="323"/>
      <c r="Q78" s="323"/>
      <c r="R78" s="323"/>
      <c r="S78" s="323"/>
      <c r="T78" s="323"/>
      <c r="U78" s="323"/>
      <c r="V78" s="323"/>
      <c r="W78" s="323"/>
      <c r="X78" s="323"/>
      <c r="Y78" s="357"/>
    </row>
    <row r="79" spans="1:25" x14ac:dyDescent="0.2">
      <c r="A79" s="174" t="str">
        <f>IF(Liste!$B99&lt;&gt;"",Liste!$H99,"")</f>
        <v/>
      </c>
      <c r="B79" s="174" t="str">
        <f>IF(Liste!$B99&lt;&gt;"",Liste!$C99,"")</f>
        <v/>
      </c>
      <c r="C79" s="175" t="str">
        <f>IF(Liste!$B99&lt;&gt;"",Liste!$D99,"")</f>
        <v/>
      </c>
      <c r="D79" s="174" t="str">
        <f>IF(Liste!$B99&lt;&gt;"",Liste!$E99,"")</f>
        <v/>
      </c>
      <c r="E79" s="174" t="str">
        <f>IF(Liste!$B99&lt;&gt;"",Liste!$F99,"")</f>
        <v/>
      </c>
      <c r="F79" s="174" t="str">
        <f>IF(C79&lt;&gt;"",Liste!L99,"")</f>
        <v/>
      </c>
      <c r="G79" s="174" t="str">
        <f>IF(C79&lt;&gt;"",Attest.!CA$4,"")</f>
        <v/>
      </c>
      <c r="H79" s="174" t="str">
        <f>IF(C79&lt;&gt;"",Attest.!CA$5,"")</f>
        <v/>
      </c>
      <c r="I79" s="323"/>
      <c r="J79" s="323"/>
      <c r="K79" s="323"/>
      <c r="L79" s="323"/>
      <c r="M79" s="323"/>
      <c r="N79" s="355"/>
      <c r="O79" s="355"/>
      <c r="P79" s="323"/>
      <c r="Q79" s="323"/>
      <c r="R79" s="323"/>
      <c r="S79" s="323"/>
      <c r="T79" s="323"/>
      <c r="U79" s="323"/>
      <c r="V79" s="323"/>
      <c r="W79" s="323"/>
      <c r="X79" s="323"/>
      <c r="Y79" s="357"/>
    </row>
    <row r="80" spans="1:25" x14ac:dyDescent="0.2">
      <c r="A80" s="174" t="str">
        <f>IF(Liste!$B100&lt;&gt;"",Liste!$H100,"")</f>
        <v/>
      </c>
      <c r="B80" s="174" t="str">
        <f>IF(Liste!$B100&lt;&gt;"",Liste!$C100,"")</f>
        <v/>
      </c>
      <c r="C80" s="175" t="str">
        <f>IF(Liste!$B100&lt;&gt;"",Liste!$D100,"")</f>
        <v/>
      </c>
      <c r="D80" s="174" t="str">
        <f>IF(Liste!$B100&lt;&gt;"",Liste!$E100,"")</f>
        <v/>
      </c>
      <c r="E80" s="174" t="str">
        <f>IF(Liste!$B100&lt;&gt;"",Liste!$F100,"")</f>
        <v/>
      </c>
      <c r="F80" s="174" t="str">
        <f>IF(C80&lt;&gt;"",Liste!L100,"")</f>
        <v/>
      </c>
      <c r="G80" s="174" t="str">
        <f>IF(C80&lt;&gt;"",Attest.!CB$4,"")</f>
        <v/>
      </c>
      <c r="H80" s="174" t="str">
        <f>IF(C80&lt;&gt;"",Attest.!CB$5,"")</f>
        <v/>
      </c>
      <c r="I80" s="323"/>
      <c r="J80" s="323"/>
      <c r="K80" s="323"/>
      <c r="L80" s="323"/>
      <c r="M80" s="323"/>
      <c r="N80" s="355"/>
      <c r="O80" s="355"/>
      <c r="P80" s="323"/>
      <c r="Q80" s="323"/>
      <c r="R80" s="323"/>
      <c r="S80" s="323"/>
      <c r="T80" s="323"/>
      <c r="U80" s="323"/>
      <c r="V80" s="323"/>
      <c r="W80" s="323"/>
      <c r="X80" s="323"/>
      <c r="Y80" s="357"/>
    </row>
    <row r="81" spans="1:25" x14ac:dyDescent="0.2">
      <c r="A81" s="174" t="str">
        <f>IF(Liste!$B101&lt;&gt;"",Liste!$H101,"")</f>
        <v/>
      </c>
      <c r="B81" s="174" t="str">
        <f>IF(Liste!$B101&lt;&gt;"",Liste!$C101,"")</f>
        <v/>
      </c>
      <c r="C81" s="175" t="str">
        <f>IF(Liste!$B101&lt;&gt;"",Liste!$D101,"")</f>
        <v/>
      </c>
      <c r="D81" s="174" t="str">
        <f>IF(Liste!$B101&lt;&gt;"",Liste!$E101,"")</f>
        <v/>
      </c>
      <c r="E81" s="174" t="str">
        <f>IF(Liste!$B101&lt;&gt;"",Liste!$F101,"")</f>
        <v/>
      </c>
      <c r="F81" s="174" t="str">
        <f>IF(C81&lt;&gt;"",Liste!L101,"")</f>
        <v/>
      </c>
      <c r="G81" s="174" t="str">
        <f>IF(C81&lt;&gt;"",Attest.!CC$4,"")</f>
        <v/>
      </c>
      <c r="H81" s="174" t="str">
        <f>IF(C81&lt;&gt;"",Attest.!CC$5,"")</f>
        <v/>
      </c>
      <c r="I81" s="323"/>
      <c r="J81" s="323"/>
      <c r="K81" s="323"/>
      <c r="L81" s="323"/>
      <c r="M81" s="323"/>
      <c r="N81" s="355"/>
      <c r="O81" s="355"/>
      <c r="P81" s="323"/>
      <c r="Q81" s="323"/>
      <c r="R81" s="323"/>
      <c r="S81" s="323"/>
      <c r="T81" s="323"/>
      <c r="U81" s="323"/>
      <c r="V81" s="323"/>
      <c r="W81" s="323"/>
      <c r="X81" s="323"/>
      <c r="Y81" s="357"/>
    </row>
    <row r="82" spans="1:25" x14ac:dyDescent="0.2">
      <c r="A82" s="174" t="str">
        <f>IF(Liste!$B102&lt;&gt;"",Liste!$H102,"")</f>
        <v/>
      </c>
      <c r="B82" s="174" t="str">
        <f>IF(Liste!$B102&lt;&gt;"",Liste!$C102,"")</f>
        <v/>
      </c>
      <c r="C82" s="175" t="str">
        <f>IF(Liste!$B102&lt;&gt;"",Liste!$D102,"")</f>
        <v/>
      </c>
      <c r="D82" s="174" t="str">
        <f>IF(Liste!$B102&lt;&gt;"",Liste!$E102,"")</f>
        <v/>
      </c>
      <c r="E82" s="174" t="str">
        <f>IF(Liste!$B102&lt;&gt;"",Liste!$F102,"")</f>
        <v/>
      </c>
      <c r="F82" s="174" t="str">
        <f>IF(C82&lt;&gt;"",Liste!L102,"")</f>
        <v/>
      </c>
      <c r="G82" s="174" t="str">
        <f>IF(C82&lt;&gt;"",Attest.!CD$4,"")</f>
        <v/>
      </c>
      <c r="H82" s="174" t="str">
        <f>IF(C82&lt;&gt;"",Attest.!CD$5,"")</f>
        <v/>
      </c>
      <c r="I82" s="323"/>
      <c r="J82" s="323"/>
      <c r="K82" s="323"/>
      <c r="L82" s="323"/>
      <c r="M82" s="323"/>
      <c r="N82" s="355"/>
      <c r="O82" s="355"/>
      <c r="P82" s="323"/>
      <c r="Q82" s="323"/>
      <c r="R82" s="323"/>
      <c r="S82" s="323"/>
      <c r="T82" s="323"/>
      <c r="U82" s="323"/>
      <c r="V82" s="323"/>
      <c r="W82" s="323"/>
      <c r="X82" s="323"/>
      <c r="Y82" s="357"/>
    </row>
    <row r="83" spans="1:25" x14ac:dyDescent="0.2">
      <c r="A83" s="174" t="str">
        <f>IF(Liste!$B103&lt;&gt;"",Liste!$H103,"")</f>
        <v/>
      </c>
      <c r="B83" s="174" t="str">
        <f>IF(Liste!$B103&lt;&gt;"",Liste!$C103,"")</f>
        <v/>
      </c>
      <c r="C83" s="175" t="str">
        <f>IF(Liste!$B103&lt;&gt;"",Liste!$D103,"")</f>
        <v/>
      </c>
      <c r="D83" s="174" t="str">
        <f>IF(Liste!$B103&lt;&gt;"",Liste!$E103,"")</f>
        <v/>
      </c>
      <c r="E83" s="174" t="str">
        <f>IF(Liste!$B103&lt;&gt;"",Liste!$F103,"")</f>
        <v/>
      </c>
      <c r="F83" s="174" t="str">
        <f>IF(C83&lt;&gt;"",Liste!L103,"")</f>
        <v/>
      </c>
      <c r="G83" s="174" t="str">
        <f>IF(C83&lt;&gt;"",Attest.!CE$4,"")</f>
        <v/>
      </c>
      <c r="H83" s="174" t="str">
        <f>IF(C83&lt;&gt;"",Attest.!CE$5,"")</f>
        <v/>
      </c>
      <c r="I83" s="323"/>
      <c r="J83" s="323"/>
      <c r="K83" s="323"/>
      <c r="L83" s="323"/>
      <c r="M83" s="323"/>
      <c r="N83" s="355"/>
      <c r="O83" s="355"/>
      <c r="P83" s="323"/>
      <c r="Q83" s="323"/>
      <c r="R83" s="323"/>
      <c r="S83" s="323"/>
      <c r="T83" s="323"/>
      <c r="U83" s="323"/>
      <c r="V83" s="323"/>
      <c r="W83" s="323"/>
      <c r="X83" s="323"/>
      <c r="Y83" s="357"/>
    </row>
    <row r="84" spans="1:25" x14ac:dyDescent="0.2">
      <c r="A84" s="174" t="str">
        <f>IF(Liste!$B104&lt;&gt;"",Liste!$H104,"")</f>
        <v/>
      </c>
      <c r="B84" s="174" t="str">
        <f>IF(Liste!$B104&lt;&gt;"",Liste!$C104,"")</f>
        <v/>
      </c>
      <c r="C84" s="175" t="str">
        <f>IF(Liste!$B104&lt;&gt;"",Liste!$D104,"")</f>
        <v/>
      </c>
      <c r="D84" s="174" t="str">
        <f>IF(Liste!$B104&lt;&gt;"",Liste!$E104,"")</f>
        <v/>
      </c>
      <c r="E84" s="174" t="str">
        <f>IF(Liste!$B104&lt;&gt;"",Liste!$F104,"")</f>
        <v/>
      </c>
      <c r="F84" s="174" t="str">
        <f>IF(C84&lt;&gt;"",Liste!L104,"")</f>
        <v/>
      </c>
      <c r="G84" s="174" t="str">
        <f>IF(C84&lt;&gt;"",Attest.!CF$4,"")</f>
        <v/>
      </c>
      <c r="H84" s="174" t="str">
        <f>IF(C84&lt;&gt;"",Attest.!CF$5,"")</f>
        <v/>
      </c>
      <c r="I84" s="323"/>
      <c r="J84" s="323"/>
      <c r="K84" s="323"/>
      <c r="L84" s="323"/>
      <c r="M84" s="323"/>
      <c r="N84" s="355"/>
      <c r="O84" s="355"/>
      <c r="P84" s="323"/>
      <c r="Q84" s="323"/>
      <c r="R84" s="323"/>
      <c r="S84" s="323"/>
      <c r="T84" s="323"/>
      <c r="U84" s="323"/>
      <c r="V84" s="323"/>
      <c r="W84" s="323"/>
      <c r="X84" s="323"/>
      <c r="Y84" s="357"/>
    </row>
    <row r="85" spans="1:25" x14ac:dyDescent="0.2">
      <c r="A85" s="174" t="str">
        <f>IF(Liste!$B105&lt;&gt;"",Liste!$H105,"")</f>
        <v/>
      </c>
      <c r="B85" s="174" t="str">
        <f>IF(Liste!$B105&lt;&gt;"",Liste!$C105,"")</f>
        <v/>
      </c>
      <c r="C85" s="175" t="str">
        <f>IF(Liste!$B105&lt;&gt;"",Liste!$D105,"")</f>
        <v/>
      </c>
      <c r="D85" s="174" t="str">
        <f>IF(Liste!$B105&lt;&gt;"",Liste!$E105,"")</f>
        <v/>
      </c>
      <c r="E85" s="174" t="str">
        <f>IF(Liste!$B105&lt;&gt;"",Liste!$F105,"")</f>
        <v/>
      </c>
      <c r="F85" s="174" t="str">
        <f>IF(C85&lt;&gt;"",Liste!L105,"")</f>
        <v/>
      </c>
      <c r="G85" s="174" t="str">
        <f>IF(C85&lt;&gt;"",Attest.!CG$4,"")</f>
        <v/>
      </c>
      <c r="H85" s="174" t="str">
        <f>IF(C85&lt;&gt;"",Attest.!CG$5,"")</f>
        <v/>
      </c>
      <c r="I85" s="323"/>
      <c r="J85" s="323"/>
      <c r="K85" s="323"/>
      <c r="L85" s="323"/>
      <c r="M85" s="323"/>
      <c r="N85" s="355"/>
      <c r="O85" s="355"/>
      <c r="P85" s="323"/>
      <c r="Q85" s="323"/>
      <c r="R85" s="323"/>
      <c r="S85" s="323"/>
      <c r="T85" s="323"/>
      <c r="U85" s="323"/>
      <c r="V85" s="323"/>
      <c r="W85" s="323"/>
      <c r="X85" s="323"/>
      <c r="Y85" s="357"/>
    </row>
  </sheetData>
  <sheetProtection algorithmName="SHA-512" hashValue="iGF8NB8iKAk0Dhtj17lg8fQHuUqJ5KAZwGa19CD96oDJLFjchinEmZlLhxvfh4e87wHSSn4rjW3jsFa/wFhc5Q==" saltValue="VgGoKXwalJ2qpUFH7lNIxA==" spinCount="100000" sheet="1" objects="1" scenarios="1"/>
  <mergeCells count="1">
    <mergeCell ref="A1:Y1"/>
  </mergeCells>
  <conditionalFormatting sqref="E3:H85">
    <cfRule type="cellIs" dxfId="168" priority="7" operator="equal">
      <formula>0</formula>
    </cfRule>
  </conditionalFormatting>
  <conditionalFormatting sqref="A3:Y85">
    <cfRule type="expression" dxfId="167" priority="5">
      <formula>MOD(ROW(),2)</formula>
    </cfRule>
    <cfRule type="expression" dxfId="166" priority="6">
      <formula>MOD(ROW(),2)=0</formula>
    </cfRule>
  </conditionalFormatting>
  <conditionalFormatting sqref="F3:F85">
    <cfRule type="cellIs" dxfId="165" priority="2" operator="equal">
      <formula>"NON"</formula>
    </cfRule>
  </conditionalFormatting>
  <conditionalFormatting sqref="F4:F7">
    <cfRule type="cellIs" dxfId="164" priority="1" operator="equal">
      <formula>"NON"</formula>
    </cfRule>
  </conditionalFormatting>
  <dataValidations count="4">
    <dataValidation type="list" allowBlank="1" showInputMessage="1" showErrorMessage="1" sqref="S3:S85">
      <formula1>$AB$3:$AB$5</formula1>
    </dataValidation>
    <dataValidation type="list" allowBlank="1" showInputMessage="1" showErrorMessage="1" sqref="N3:N85">
      <formula1>$AC$3:$AC$6</formula1>
    </dataValidation>
    <dataValidation type="list" allowBlank="1" showInputMessage="1" showErrorMessage="1" sqref="M3:M85 O3:R85 I3:K85 T3:X85">
      <formula1>$AA$3:$AA$4</formula1>
    </dataValidation>
    <dataValidation type="list" allowBlank="1" showInputMessage="1" showErrorMessage="1" sqref="L3:L85">
      <formula1>$AD$3:$AD$7</formula1>
    </dataValidation>
  </dataValidations>
  <pageMargins left="0.7" right="0.7" top="0.75" bottom="0.75" header="0.3" footer="0.3"/>
  <pageSetup paperSize="9" scale="7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101"/>
  <sheetViews>
    <sheetView showGridLines="0" showRowColHeaders="0" zoomScale="80" zoomScaleNormal="80" zoomScaleSheetLayoutView="100" workbookViewId="0">
      <selection sqref="A1:C1"/>
    </sheetView>
  </sheetViews>
  <sheetFormatPr baseColWidth="10" defaultRowHeight="12.75" x14ac:dyDescent="0.2"/>
  <cols>
    <col min="1" max="1" width="102" style="1" customWidth="1"/>
    <col min="2" max="2" width="7.140625" style="1" hidden="1" customWidth="1"/>
    <col min="3" max="3" width="13" style="1" customWidth="1"/>
    <col min="4" max="4" width="3.5703125" style="159" customWidth="1"/>
    <col min="5" max="5" width="10.7109375" style="159" customWidth="1"/>
    <col min="6" max="9" width="10.7109375" style="1" hidden="1" customWidth="1"/>
    <col min="10" max="10" width="10.7109375" style="1" customWidth="1"/>
    <col min="11" max="13" width="11.42578125" style="1"/>
    <col min="14" max="14" width="10.5703125" style="1" customWidth="1"/>
    <col min="15" max="15" width="12.140625" style="1" hidden="1" customWidth="1"/>
    <col min="16" max="16" width="12.140625" style="1" customWidth="1"/>
    <col min="17" max="16384" width="11.42578125" style="1"/>
  </cols>
  <sheetData>
    <row r="1" spans="1:15" ht="30" customHeight="1" x14ac:dyDescent="0.4">
      <c r="A1" s="486" t="s">
        <v>506</v>
      </c>
      <c r="B1" s="487"/>
      <c r="C1" s="488"/>
      <c r="D1" s="272"/>
      <c r="E1" s="272"/>
      <c r="F1" s="45"/>
      <c r="G1" s="45"/>
      <c r="H1" s="46" t="str">
        <f>IF(Liste!B23&lt;&gt;0,Liste!H23,"")</f>
        <v/>
      </c>
      <c r="I1" s="2" t="str">
        <f>IF(Liste!B23&lt;&gt;0,Liste!K23,"")</f>
        <v/>
      </c>
      <c r="O1" s="1" t="str">
        <f>Synthèse!BN4</f>
        <v/>
      </c>
    </row>
    <row r="2" spans="1:15" ht="18.75" customHeight="1" thickBot="1" x14ac:dyDescent="0.3">
      <c r="A2" s="483" t="s">
        <v>308</v>
      </c>
      <c r="B2" s="484"/>
      <c r="C2" s="485"/>
      <c r="F2" s="178">
        <v>0.25</v>
      </c>
      <c r="G2" s="46"/>
      <c r="H2" s="46" t="str">
        <f>IF(Liste!B24&lt;&gt;0,Liste!H24,"")</f>
        <v/>
      </c>
      <c r="I2" s="2" t="str">
        <f>IF(Liste!B24&lt;&gt;0,Liste!K24,"")</f>
        <v/>
      </c>
      <c r="O2" s="1" t="str">
        <f>Synthèse!BN5</f>
        <v/>
      </c>
    </row>
    <row r="3" spans="1:15" ht="13.5" customHeight="1" x14ac:dyDescent="0.25">
      <c r="A3" s="480" t="s">
        <v>363</v>
      </c>
      <c r="B3" s="481"/>
      <c r="C3" s="482"/>
      <c r="F3" s="178">
        <v>0.5</v>
      </c>
      <c r="G3" s="46"/>
      <c r="H3" s="46" t="str">
        <f>IF(Liste!B25&lt;&gt;0,Liste!H25,"")</f>
        <v/>
      </c>
      <c r="I3" s="2" t="str">
        <f>IF(Liste!B25&lt;&gt;0,Liste!K25,"")</f>
        <v/>
      </c>
      <c r="O3" s="1" t="str">
        <f>Synthèse!BN6</f>
        <v/>
      </c>
    </row>
    <row r="4" spans="1:15" ht="17.25" customHeight="1" x14ac:dyDescent="0.25">
      <c r="A4" s="325" t="s">
        <v>378</v>
      </c>
      <c r="B4" s="281"/>
      <c r="C4" s="282" t="str">
        <f>HLOOKUP(A,Attest.!C1:CG5,4,FALSE)</f>
        <v>Non délivrée</v>
      </c>
      <c r="F4" s="178">
        <v>0.75</v>
      </c>
      <c r="G4" s="46"/>
      <c r="H4" s="46" t="str">
        <f>IF(Liste!B26&lt;&gt;0,Liste!H26,"")</f>
        <v/>
      </c>
      <c r="I4" s="2" t="str">
        <f>IF(Liste!B26&lt;&gt;0,Liste!K26,"")</f>
        <v/>
      </c>
      <c r="O4" s="1" t="str">
        <f>Synthèse!BN7</f>
        <v/>
      </c>
    </row>
    <row r="5" spans="1:15" ht="17.25" customHeight="1" x14ac:dyDescent="0.25">
      <c r="A5" s="326" t="s">
        <v>377</v>
      </c>
      <c r="B5" s="280"/>
      <c r="C5" s="279" t="str">
        <f>HLOOKUP(A,Attest.!C1:CG5,5,FALSE)</f>
        <v>Non délivrée</v>
      </c>
      <c r="F5" s="178">
        <v>1</v>
      </c>
      <c r="G5" s="46"/>
      <c r="H5" s="46" t="str">
        <f>IF(Liste!B27&lt;&gt;0,Liste!H27,"")</f>
        <v/>
      </c>
      <c r="I5" s="2" t="str">
        <f>IF(Liste!B27&lt;&gt;0,Liste!K27,"")</f>
        <v/>
      </c>
      <c r="O5" s="1" t="str">
        <f>Synthèse!BN8</f>
        <v/>
      </c>
    </row>
    <row r="6" spans="1:15" ht="17.25" customHeight="1" thickBot="1" x14ac:dyDescent="0.3">
      <c r="A6" s="327" t="s">
        <v>361</v>
      </c>
      <c r="B6" s="328"/>
      <c r="C6" s="329" t="str">
        <f>HLOOKUP(A,'C4'!C1:CG28,28,FALSE)</f>
        <v>Non délivré</v>
      </c>
      <c r="F6" s="178"/>
      <c r="G6" s="46"/>
      <c r="H6" s="46" t="str">
        <f>IF(Liste!B28&lt;&gt;0,Liste!H28,"")</f>
        <v/>
      </c>
      <c r="I6" s="2" t="str">
        <f>IF(Liste!B28&lt;&gt;0,Liste!K28,"")</f>
        <v/>
      </c>
      <c r="O6" s="1" t="str">
        <f>Synthèse!BN9</f>
        <v/>
      </c>
    </row>
    <row r="7" spans="1:15" ht="3.75" customHeight="1" thickBot="1" x14ac:dyDescent="0.3">
      <c r="A7" s="164"/>
      <c r="B7" s="164"/>
      <c r="C7" s="164"/>
      <c r="F7" s="179"/>
      <c r="G7" s="47"/>
      <c r="H7" s="46" t="str">
        <f>IF(Liste!B29&lt;&gt;0,Liste!H29,"")</f>
        <v/>
      </c>
      <c r="I7" s="2" t="str">
        <f>IF(Liste!B29&lt;&gt;0,Liste!K29,"")</f>
        <v/>
      </c>
      <c r="O7" s="1" t="str">
        <f>Synthèse!BN10</f>
        <v/>
      </c>
    </row>
    <row r="8" spans="1:15" ht="3.75" hidden="1" customHeight="1" x14ac:dyDescent="0.25">
      <c r="A8" s="477"/>
      <c r="B8" s="478"/>
      <c r="C8" s="479"/>
      <c r="F8" s="179"/>
      <c r="G8" s="47"/>
      <c r="H8" s="46" t="str">
        <f>IF(Liste!B30&lt;&gt;0,Liste!H30,"")</f>
        <v/>
      </c>
      <c r="I8" s="2" t="str">
        <f>IF(Liste!B30&lt;&gt;0,Liste!K30,"")</f>
        <v/>
      </c>
      <c r="O8" s="1" t="str">
        <f>Synthèse!BN11</f>
        <v/>
      </c>
    </row>
    <row r="9" spans="1:15" ht="14.25" customHeight="1" x14ac:dyDescent="0.2">
      <c r="A9" s="330" t="str">
        <f>Compétences!B1</f>
        <v>Compétence 1 - La maîtrise de la langue française - Palier 2</v>
      </c>
      <c r="B9" s="331" t="s">
        <v>124</v>
      </c>
      <c r="C9" s="375">
        <f>IF(H1&lt;&gt;0,HLOOKUP(A,GB!$C$1:$CG$49,3,FALSE),"")</f>
        <v>0</v>
      </c>
      <c r="F9" s="47"/>
      <c r="G9" s="47"/>
      <c r="H9" s="46" t="str">
        <f>IF(Liste!B31&lt;&gt;0,Liste!H31,"")</f>
        <v/>
      </c>
      <c r="I9" s="2" t="str">
        <f>IF(Liste!B31&lt;&gt;0,Liste!K31,"")</f>
        <v/>
      </c>
      <c r="O9" s="1" t="str">
        <f>Synthèse!BN12</f>
        <v/>
      </c>
    </row>
    <row r="10" spans="1:15" ht="14.25" customHeight="1" x14ac:dyDescent="0.2">
      <c r="A10" s="124" t="str">
        <f>Compétences!B3</f>
        <v>DIRE</v>
      </c>
      <c r="B10" s="48" t="s">
        <v>125</v>
      </c>
      <c r="C10" s="376">
        <f>IF(H2&lt;&gt;0,HLOOKUP(A,GB!$C$1:$CG$49,4,FALSE),"")</f>
        <v>0</v>
      </c>
      <c r="F10" s="47"/>
      <c r="G10" s="47"/>
      <c r="H10" s="46" t="str">
        <f>IF(Liste!B32&lt;&gt;0,Liste!H32,"")</f>
        <v/>
      </c>
      <c r="I10" s="2" t="str">
        <f>IF(Liste!B32&lt;&gt;0,Liste!K32,"")</f>
        <v/>
      </c>
      <c r="O10" s="1" t="str">
        <f>Synthèse!BN13</f>
        <v/>
      </c>
    </row>
    <row r="11" spans="1:15" ht="14.25" customHeight="1" x14ac:dyDescent="0.2">
      <c r="A11" s="124" t="str">
        <f>Compétences!B9</f>
        <v>LIRE</v>
      </c>
      <c r="B11" s="48" t="s">
        <v>126</v>
      </c>
      <c r="C11" s="376">
        <f>IF(H7&lt;&gt;0,HLOOKUP(A,GB!$C$1:$CG$49,5,FALSE),"")</f>
        <v>0</v>
      </c>
      <c r="F11" s="47"/>
      <c r="G11" s="47"/>
      <c r="H11" s="46" t="str">
        <f>IF(Liste!B33&lt;&gt;0,Liste!H33,"")</f>
        <v/>
      </c>
      <c r="I11" s="2" t="str">
        <f>IF(Liste!B33&lt;&gt;0,Liste!K33,"")</f>
        <v/>
      </c>
      <c r="O11" s="1" t="str">
        <f>Synthèse!BN14</f>
        <v/>
      </c>
    </row>
    <row r="12" spans="1:15" ht="14.25" customHeight="1" x14ac:dyDescent="0.2">
      <c r="A12" s="124" t="str">
        <f>Compétences!B20</f>
        <v>ÉCRIRE</v>
      </c>
      <c r="B12" s="48" t="s">
        <v>127</v>
      </c>
      <c r="C12" s="376">
        <f>IF(H8&lt;&gt;0,HLOOKUP(A,GB!$C$1:$CG$49,6,FALSE),"")</f>
        <v>0</v>
      </c>
      <c r="F12" s="47"/>
      <c r="G12" s="47"/>
      <c r="H12" s="46" t="str">
        <f>IF(Liste!B34&lt;&gt;0,Liste!H34,"")</f>
        <v/>
      </c>
      <c r="I12" s="2" t="str">
        <f>IF(Liste!B34&lt;&gt;0,Liste!K34,"")</f>
        <v/>
      </c>
      <c r="O12" s="1" t="str">
        <f>Synthèse!BN15</f>
        <v/>
      </c>
    </row>
    <row r="13" spans="1:15" ht="14.25" customHeight="1" x14ac:dyDescent="0.2">
      <c r="A13" s="124" t="str">
        <f>Compétences!B25</f>
        <v>ÉTUDE DE LA LANGUE : VOCABULAIRE</v>
      </c>
      <c r="B13" s="48" t="s">
        <v>128</v>
      </c>
      <c r="C13" s="376">
        <f>IF(H9&lt;&gt;0,HLOOKUP(A,GB!$C$1:$CG$49,7,FALSE),"")</f>
        <v>0</v>
      </c>
      <c r="F13" s="47"/>
      <c r="G13" s="47"/>
      <c r="H13" s="46" t="str">
        <f>IF(Liste!B35&lt;&gt;0,Liste!H35,"")</f>
        <v/>
      </c>
      <c r="I13" s="2" t="str">
        <f>IF(Liste!B35&lt;&gt;0,Liste!K35,"")</f>
        <v/>
      </c>
      <c r="O13" s="1" t="str">
        <f>Synthèse!BN16</f>
        <v/>
      </c>
    </row>
    <row r="14" spans="1:15" ht="14.25" customHeight="1" x14ac:dyDescent="0.2">
      <c r="A14" s="124" t="str">
        <f>Compétences!B30</f>
        <v>ÉTUDE DE LA LANGUE : GRAMMAIRE</v>
      </c>
      <c r="B14" s="48" t="s">
        <v>129</v>
      </c>
      <c r="C14" s="376">
        <f>IF(H10&lt;&gt;0,HLOOKUP(A,GB!$C$1:$CG$49,8,FALSE),"")</f>
        <v>0</v>
      </c>
      <c r="F14" s="47"/>
      <c r="G14" s="47"/>
      <c r="H14" s="46" t="str">
        <f>IF(Liste!B36&lt;&gt;0,Liste!H36,"")</f>
        <v/>
      </c>
      <c r="I14" s="2" t="str">
        <f>IF(Liste!B36&lt;&gt;0,Liste!K36,"")</f>
        <v/>
      </c>
      <c r="O14" s="1" t="str">
        <f>Synthèse!BN17</f>
        <v/>
      </c>
    </row>
    <row r="15" spans="1:15" ht="14.25" customHeight="1" thickBot="1" x14ac:dyDescent="0.25">
      <c r="A15" s="332" t="str">
        <f>Compétences!B34</f>
        <v>ÉTUDE DE LA LANGUE : ORTHOGRAPHE</v>
      </c>
      <c r="B15" s="333" t="s">
        <v>130</v>
      </c>
      <c r="C15" s="377">
        <f>IF(H11&lt;&gt;0,HLOOKUP(A,GB!$C$1:$CG$49,9,FALSE),"")</f>
        <v>0</v>
      </c>
      <c r="F15" s="47"/>
      <c r="G15" s="47"/>
      <c r="H15" s="46" t="str">
        <f>IF(Liste!B37&lt;&gt;0,Liste!H37,"")</f>
        <v/>
      </c>
      <c r="I15" s="2" t="str">
        <f>IF(Liste!B37&lt;&gt;0,Liste!K37,"")</f>
        <v/>
      </c>
      <c r="O15" s="1" t="str">
        <f>Synthèse!BN18</f>
        <v/>
      </c>
    </row>
    <row r="16" spans="1:15" ht="5.25" customHeight="1" thickBot="1" x14ac:dyDescent="0.3">
      <c r="A16" s="164"/>
      <c r="B16" s="334"/>
      <c r="C16" s="378"/>
      <c r="F16" s="47"/>
      <c r="G16" s="47"/>
      <c r="H16" s="46" t="str">
        <f>IF(Liste!B38&lt;&gt;0,Liste!H38,"")</f>
        <v/>
      </c>
      <c r="I16" s="2" t="str">
        <f>IF(Liste!B38&lt;&gt;0,Liste!K38,"")</f>
        <v/>
      </c>
      <c r="O16" s="1" t="str">
        <f>Synthèse!BN19</f>
        <v/>
      </c>
    </row>
    <row r="17" spans="1:15" ht="14.25" customHeight="1" x14ac:dyDescent="0.2">
      <c r="A17" s="330" t="str">
        <f>Compétences!C1</f>
        <v>Compétence 2 - La pratique d'une langue vivante étrangère – Palier 2</v>
      </c>
      <c r="B17" s="335" t="s">
        <v>131</v>
      </c>
      <c r="C17" s="375">
        <f>IF(H13&lt;&gt;0,HLOOKUP(A,GB!$C$1:$CG$49,11,FALSE),"")</f>
        <v>0</v>
      </c>
      <c r="F17" s="47"/>
      <c r="G17" s="47"/>
      <c r="H17" s="46" t="str">
        <f>IF(Liste!B39&lt;&gt;0,Liste!H39,"")</f>
        <v/>
      </c>
      <c r="I17" s="2" t="str">
        <f>IF(Liste!B39&lt;&gt;0,Liste!K39,"")</f>
        <v/>
      </c>
      <c r="O17" s="1" t="str">
        <f>Synthèse!BN20</f>
        <v/>
      </c>
    </row>
    <row r="18" spans="1:15" ht="14.25" customHeight="1" x14ac:dyDescent="0.2">
      <c r="A18" s="124" t="str">
        <f>Compétences!C3</f>
        <v>RÉAGIR ET DIALOGUER</v>
      </c>
      <c r="B18" s="49" t="s">
        <v>132</v>
      </c>
      <c r="C18" s="376">
        <f>IF(H14&lt;&gt;0,HLOOKUP(A,GB!$C$1:$CG$49,12,FALSE),"")</f>
        <v>0</v>
      </c>
      <c r="F18" s="47"/>
      <c r="G18" s="47"/>
      <c r="H18" s="46" t="str">
        <f>IF(Liste!B40&lt;&gt;0,Liste!H40,"")</f>
        <v/>
      </c>
      <c r="I18" s="2" t="str">
        <f>IF(Liste!B40&lt;&gt;0,Liste!K40,"")</f>
        <v/>
      </c>
      <c r="O18" s="1" t="str">
        <f>Synthèse!BN21</f>
        <v/>
      </c>
    </row>
    <row r="19" spans="1:15" ht="14.25" customHeight="1" x14ac:dyDescent="0.2">
      <c r="A19" s="124" t="str">
        <f>Compétences!C8</f>
        <v>COMPRENDRE À L’ORAL</v>
      </c>
      <c r="B19" s="49" t="s">
        <v>133</v>
      </c>
      <c r="C19" s="376">
        <f>IF(H15&lt;&gt;0,HLOOKUP(A,GB!$C$1:$CG$49,13,FALSE),"")</f>
        <v>0</v>
      </c>
      <c r="F19" s="47"/>
      <c r="G19" s="47"/>
      <c r="H19" s="46" t="str">
        <f>IF(Liste!B41&lt;&gt;0,Liste!H41,"")</f>
        <v/>
      </c>
      <c r="I19" s="2" t="str">
        <f>IF(Liste!B41&lt;&gt;0,Liste!K41,"")</f>
        <v/>
      </c>
      <c r="O19" s="1" t="str">
        <f>Synthèse!BN22</f>
        <v/>
      </c>
    </row>
    <row r="20" spans="1:15" ht="14.25" customHeight="1" x14ac:dyDescent="0.2">
      <c r="A20" s="124" t="str">
        <f>Compétences!C12</f>
        <v>PARLER EN CONTINU</v>
      </c>
      <c r="B20" s="49" t="s">
        <v>134</v>
      </c>
      <c r="C20" s="376">
        <f>IF(H16&lt;&gt;0,HLOOKUP(A,GB!$C$1:$CG$49,14,FALSE),"")</f>
        <v>0</v>
      </c>
      <c r="F20" s="47"/>
      <c r="G20" s="47"/>
      <c r="H20" s="46" t="str">
        <f>IF(Liste!B42&lt;&gt;0,Liste!H42,"")</f>
        <v/>
      </c>
      <c r="I20" s="2" t="str">
        <f>IF(Liste!B42&lt;&gt;0,Liste!K42,"")</f>
        <v/>
      </c>
      <c r="O20" s="1" t="str">
        <f>Synthèse!BN23</f>
        <v/>
      </c>
    </row>
    <row r="21" spans="1:15" ht="14.25" customHeight="1" x14ac:dyDescent="0.2">
      <c r="A21" s="124" t="str">
        <f>Compétences!C16</f>
        <v>LIRE</v>
      </c>
      <c r="B21" s="49" t="s">
        <v>135</v>
      </c>
      <c r="C21" s="376">
        <f>IF(H17&lt;&gt;0,HLOOKUP(A,GB!$C$1:$CG$49,15,FALSE),"")</f>
        <v>0</v>
      </c>
      <c r="F21" s="47"/>
      <c r="G21" s="47"/>
      <c r="H21" s="46" t="str">
        <f>IF(Liste!B43&lt;&gt;0,Liste!H43,"")</f>
        <v/>
      </c>
      <c r="I21" s="2" t="str">
        <f>IF(Liste!B43&lt;&gt;0,Liste!K43,"")</f>
        <v/>
      </c>
      <c r="O21" s="1" t="str">
        <f>Synthèse!BN24</f>
        <v/>
      </c>
    </row>
    <row r="22" spans="1:15" ht="14.25" customHeight="1" thickBot="1" x14ac:dyDescent="0.25">
      <c r="A22" s="332" t="str">
        <f>Compétences!C19</f>
        <v>ÉCRIRE</v>
      </c>
      <c r="B22" s="336" t="s">
        <v>136</v>
      </c>
      <c r="C22" s="376">
        <f>IF(H18&lt;&gt;0,HLOOKUP(A,GB!$C$1:$CG$49,16,FALSE),"")</f>
        <v>0</v>
      </c>
      <c r="F22" s="47"/>
      <c r="G22" s="47"/>
      <c r="H22" s="46" t="str">
        <f>IF(Liste!B44&lt;&gt;0,Liste!H44,"")</f>
        <v/>
      </c>
      <c r="I22" s="2" t="str">
        <f>IF(Liste!B44&lt;&gt;0,Liste!K44,"")</f>
        <v/>
      </c>
      <c r="O22" s="1" t="str">
        <f>Synthèse!BN25</f>
        <v/>
      </c>
    </row>
    <row r="23" spans="1:15" ht="5.25" customHeight="1" thickBot="1" x14ac:dyDescent="0.3">
      <c r="A23" s="164"/>
      <c r="B23" s="164"/>
      <c r="C23" s="378"/>
      <c r="F23" s="47"/>
      <c r="G23" s="47"/>
      <c r="H23" s="46" t="str">
        <f>IF(Liste!B45&lt;&gt;0,Liste!H45,"")</f>
        <v/>
      </c>
      <c r="I23" s="2" t="str">
        <f>IF(Liste!B45&lt;&gt;0,Liste!K45,"")</f>
        <v/>
      </c>
      <c r="O23" s="1" t="str">
        <f>Synthèse!BN26</f>
        <v/>
      </c>
    </row>
    <row r="24" spans="1:15" ht="14.25" customHeight="1" x14ac:dyDescent="0.2">
      <c r="A24" s="330" t="str">
        <f>Compétences!D1</f>
        <v>Compétence 3 - Les principaux éléments de mathématiques - palier 2</v>
      </c>
      <c r="B24" s="337" t="s">
        <v>137</v>
      </c>
      <c r="C24" s="375">
        <f>IF(H20&lt;&gt;0,HLOOKUP(A,GB!$C$1:$CG$49,18,FALSE),"")</f>
        <v>0</v>
      </c>
      <c r="F24" s="47"/>
      <c r="G24" s="47"/>
      <c r="H24" s="46" t="str">
        <f>IF(Liste!B46&lt;&gt;0,Liste!H46,"")</f>
        <v/>
      </c>
      <c r="I24" s="2" t="str">
        <f>IF(Liste!B46&lt;&gt;0,Liste!K46,"")</f>
        <v/>
      </c>
      <c r="O24" s="1" t="str">
        <f>Synthèse!BN27</f>
        <v/>
      </c>
    </row>
    <row r="25" spans="1:15" ht="14.25" customHeight="1" x14ac:dyDescent="0.2">
      <c r="A25" s="125" t="str">
        <f>Compétences!D3</f>
        <v>NOMBRES ET CALCUL</v>
      </c>
      <c r="B25" s="50" t="s">
        <v>138</v>
      </c>
      <c r="C25" s="376">
        <f>IF(H21&lt;&gt;0,HLOOKUP(A,GB!$C$1:$CG$49,19,FALSE),"")</f>
        <v>0</v>
      </c>
      <c r="F25" s="47"/>
      <c r="G25" s="47"/>
      <c r="H25" s="46" t="str">
        <f>IF(Liste!B47&lt;&gt;0,Liste!H47,"")</f>
        <v/>
      </c>
      <c r="I25" s="2" t="str">
        <f>IF(Liste!B47&lt;&gt;0,Liste!K47,"")</f>
        <v/>
      </c>
      <c r="O25" s="1" t="str">
        <f>Synthèse!BN28</f>
        <v/>
      </c>
    </row>
    <row r="26" spans="1:15" ht="14.25" customHeight="1" x14ac:dyDescent="0.2">
      <c r="A26" s="125" t="str">
        <f>Compétences!D12</f>
        <v>GÉOMÉTRIE</v>
      </c>
      <c r="B26" s="50" t="s">
        <v>139</v>
      </c>
      <c r="C26" s="376">
        <f>IF(H22&lt;&gt;0,HLOOKUP(A,GB!$C$1:$CG$49,20,FALSE),"")</f>
        <v>0</v>
      </c>
      <c r="F26" s="47"/>
      <c r="G26" s="47"/>
      <c r="H26" s="46" t="str">
        <f>IF(Liste!B48&lt;&gt;0,Liste!H48,"")</f>
        <v/>
      </c>
      <c r="I26" s="2" t="str">
        <f>IF(Liste!B48&lt;&gt;0,Liste!K48,"")</f>
        <v/>
      </c>
      <c r="O26" s="1" t="str">
        <f>Synthèse!BN29</f>
        <v/>
      </c>
    </row>
    <row r="27" spans="1:15" ht="14.25" customHeight="1" x14ac:dyDescent="0.2">
      <c r="A27" s="125" t="str">
        <f>Compétences!D17</f>
        <v>GRANDEURS ET MESURES</v>
      </c>
      <c r="B27" s="50" t="s">
        <v>140</v>
      </c>
      <c r="C27" s="376">
        <f>IF(H23&lt;&gt;0,HLOOKUP(A,GB!$C$1:$CG$49,21,FALSE),"")</f>
        <v>0</v>
      </c>
      <c r="F27" s="47"/>
      <c r="G27" s="47"/>
      <c r="H27" s="46" t="str">
        <f>IF(Liste!B49&lt;&gt;0,Liste!H49,"")</f>
        <v/>
      </c>
      <c r="I27" s="2" t="str">
        <f>IF(Liste!B49&lt;&gt;0,Liste!K49,"")</f>
        <v/>
      </c>
      <c r="O27" s="1" t="str">
        <f>Synthèse!BN30</f>
        <v/>
      </c>
    </row>
    <row r="28" spans="1:15" ht="14.25" customHeight="1" thickBot="1" x14ac:dyDescent="0.25">
      <c r="A28" s="338" t="str">
        <f>Compétences!D22</f>
        <v>ORGANISATION ET GESTION DE DONNÉES</v>
      </c>
      <c r="B28" s="339" t="s">
        <v>141</v>
      </c>
      <c r="C28" s="376">
        <f>IF(H24&lt;&gt;0,HLOOKUP(A,GB!$C$1:$CG$49,22,FALSE),"")</f>
        <v>0</v>
      </c>
      <c r="F28" s="47"/>
      <c r="G28" s="47"/>
      <c r="H28" s="46" t="str">
        <f>IF(Liste!B50&lt;&gt;0,Liste!H50,"")</f>
        <v/>
      </c>
      <c r="I28" s="2" t="str">
        <f>IF(Liste!B50&lt;&gt;0,Liste!K50,"")</f>
        <v/>
      </c>
      <c r="O28" s="1" t="str">
        <f>Synthèse!BN31</f>
        <v/>
      </c>
    </row>
    <row r="29" spans="1:15" ht="5.25" customHeight="1" thickBot="1" x14ac:dyDescent="0.3">
      <c r="A29" s="164"/>
      <c r="B29" s="164"/>
      <c r="C29" s="378"/>
      <c r="F29" s="47"/>
      <c r="G29" s="47"/>
      <c r="H29" s="46" t="str">
        <f>IF(Liste!B51&lt;&gt;0,Liste!H51,"")</f>
        <v/>
      </c>
      <c r="I29" s="2" t="str">
        <f>IF(Liste!B51&lt;&gt;0,Liste!K51,"")</f>
        <v/>
      </c>
      <c r="O29" s="1" t="str">
        <f>Synthèse!BN32</f>
        <v/>
      </c>
    </row>
    <row r="30" spans="1:15" ht="14.25" customHeight="1" x14ac:dyDescent="0.2">
      <c r="A30" s="330" t="str">
        <f>Compétences!E2</f>
        <v>La culture scientifique et technologique</v>
      </c>
      <c r="B30" s="340" t="s">
        <v>142</v>
      </c>
      <c r="C30" s="375">
        <f>IF(H26&lt;&gt;0,HLOOKUP(A,GB!$C$1:$CG$49,24,FALSE),"")</f>
        <v>0</v>
      </c>
      <c r="F30" s="47"/>
      <c r="G30" s="47"/>
      <c r="H30" s="46" t="str">
        <f>IF(Liste!B52&lt;&gt;0,Liste!H52,"")</f>
        <v/>
      </c>
      <c r="I30" s="2" t="str">
        <f>IF(Liste!B52&lt;&gt;0,Liste!K52,"")</f>
        <v/>
      </c>
      <c r="O30" s="1" t="str">
        <f>Synthèse!BN33</f>
        <v/>
      </c>
    </row>
    <row r="31" spans="1:15" ht="14.25" customHeight="1" x14ac:dyDescent="0.2">
      <c r="A31" s="125" t="str">
        <f>Compétences!E3</f>
        <v>PRATIQUER UNE DÉMARCHE SCIENTIFIQUE OU TECHNOLOGIQUE</v>
      </c>
      <c r="B31" s="51" t="s">
        <v>143</v>
      </c>
      <c r="C31" s="376">
        <f>IF(H27&lt;&gt;0,HLOOKUP(A,GB!$C$1:$CG$49,25,FALSE),"")</f>
        <v>0</v>
      </c>
      <c r="F31" s="47"/>
      <c r="G31" s="47"/>
      <c r="H31" s="46" t="str">
        <f>IF(Liste!B53&lt;&gt;0,Liste!H53,"")</f>
        <v/>
      </c>
      <c r="I31" s="2" t="str">
        <f>IF(Liste!B53&lt;&gt;0,Liste!K53,"")</f>
        <v/>
      </c>
      <c r="O31" s="1" t="str">
        <f>Synthèse!BN34</f>
        <v/>
      </c>
    </row>
    <row r="32" spans="1:15" s="143" customFormat="1" ht="14.25" customHeight="1" x14ac:dyDescent="0.2">
      <c r="A32" s="125" t="str">
        <f>Compétences!E7</f>
        <v>MAÎTRISER DES CONNAISSANCES DANS DIVERS DOMAINES SCIENTIFIQUES ET LES MOBILISER…</v>
      </c>
      <c r="B32" s="51" t="s">
        <v>144</v>
      </c>
      <c r="C32" s="376">
        <f>IF(H28&lt;&gt;0,HLOOKUP(A,GB!$C$1:$CG$49,26,FALSE),"")</f>
        <v>0</v>
      </c>
      <c r="D32" s="273"/>
      <c r="E32" s="273"/>
      <c r="F32" s="144"/>
      <c r="G32" s="144"/>
      <c r="H32" s="145" t="str">
        <f>IF(Liste!B54&lt;&gt;0,Liste!H54,"")</f>
        <v/>
      </c>
      <c r="I32" s="2" t="str">
        <f>IF(Liste!B54&lt;&gt;0,Liste!K54,"")</f>
        <v/>
      </c>
      <c r="O32" s="1" t="str">
        <f>Synthèse!BN35</f>
        <v/>
      </c>
    </row>
    <row r="33" spans="1:15" ht="14.25" customHeight="1" thickBot="1" x14ac:dyDescent="0.25">
      <c r="A33" s="338" t="str">
        <f>Compétences!E16</f>
        <v>ENVIRONNEMENT ET DÉVELOPPEMENT DURABLE</v>
      </c>
      <c r="B33" s="341" t="s">
        <v>145</v>
      </c>
      <c r="C33" s="376">
        <f>IF(H29&lt;&gt;0,HLOOKUP(A,GB!$C$1:$CG$49,27,FALSE),"")</f>
        <v>0</v>
      </c>
      <c r="F33" s="47"/>
      <c r="G33" s="47"/>
      <c r="H33" s="46" t="str">
        <f>IF(Liste!B55&lt;&gt;0,Liste!H55,"")</f>
        <v/>
      </c>
      <c r="I33" s="2" t="str">
        <f>IF(Liste!B55&lt;&gt;0,Liste!K55,"")</f>
        <v/>
      </c>
      <c r="O33" s="1" t="str">
        <f>Synthèse!BN36</f>
        <v/>
      </c>
    </row>
    <row r="34" spans="1:15" ht="5.25" customHeight="1" thickBot="1" x14ac:dyDescent="0.3">
      <c r="A34" s="164"/>
      <c r="B34" s="164"/>
      <c r="C34" s="378"/>
      <c r="F34" s="47"/>
      <c r="G34" s="47"/>
      <c r="H34" s="46" t="str">
        <f>IF(Liste!B56&lt;&gt;0,Liste!H56,"")</f>
        <v/>
      </c>
      <c r="I34" s="2" t="str">
        <f>IF(Liste!B56&lt;&gt;0,Liste!K56,"")</f>
        <v/>
      </c>
      <c r="O34" s="1" t="str">
        <f>Synthèse!BN37</f>
        <v/>
      </c>
    </row>
    <row r="35" spans="1:15" ht="14.25" customHeight="1" x14ac:dyDescent="0.2">
      <c r="A35" s="330" t="str">
        <f>Compétences!F1</f>
        <v>Compétence 4 - La maîtrise des techniques usuelles de l’information et de la communication - Palier 2</v>
      </c>
      <c r="B35" s="342" t="s">
        <v>146</v>
      </c>
      <c r="C35" s="375">
        <f>IF(H31&lt;&gt;0,HLOOKUP(A,GB!$C$1:$CG$49,29,FALSE),"")</f>
        <v>0</v>
      </c>
      <c r="F35" s="47"/>
      <c r="G35" s="47"/>
      <c r="H35" s="46" t="str">
        <f>IF(Liste!B57&lt;&gt;0,Liste!H57,"")</f>
        <v/>
      </c>
      <c r="I35" s="2" t="str">
        <f>IF(Liste!B57&lt;&gt;0,Liste!K57,"")</f>
        <v/>
      </c>
      <c r="O35" s="1" t="str">
        <f>Synthèse!BN38</f>
        <v/>
      </c>
    </row>
    <row r="36" spans="1:15" ht="14.25" customHeight="1" x14ac:dyDescent="0.2">
      <c r="A36" s="125" t="str">
        <f>Compétences!F3</f>
        <v>S’APPROPRIER UN ENVIRONNEMENT INFORMATIQUE DE TRAVAIL</v>
      </c>
      <c r="B36" s="52" t="s">
        <v>147</v>
      </c>
      <c r="C36" s="376">
        <f>IF(H32&lt;&gt;0,HLOOKUP(A,GB!$C$1:$CG$49,30,FALSE),"")</f>
        <v>0</v>
      </c>
      <c r="F36" s="47"/>
      <c r="G36" s="47"/>
      <c r="H36" s="46" t="str">
        <f>IF(Liste!B58&lt;&gt;0,Liste!H58,"")</f>
        <v/>
      </c>
      <c r="I36" s="2" t="str">
        <f>IF(Liste!B58&lt;&gt;0,Liste!K58,"")</f>
        <v/>
      </c>
      <c r="O36" s="1" t="str">
        <f>Synthèse!BN39</f>
        <v/>
      </c>
    </row>
    <row r="37" spans="1:15" ht="14.25" customHeight="1" x14ac:dyDescent="0.2">
      <c r="A37" s="125" t="str">
        <f>Compétences!F5</f>
        <v>ADOPTER UNE ATTITUDE RESPONSABLE</v>
      </c>
      <c r="B37" s="52" t="s">
        <v>148</v>
      </c>
      <c r="C37" s="376">
        <f>IF(H33&lt;&gt;0,HLOOKUP(A,GB!$C$1:$CG$49,31,FALSE),"")</f>
        <v>0</v>
      </c>
      <c r="F37" s="47"/>
      <c r="G37" s="47"/>
      <c r="H37" s="46" t="str">
        <f>IF(Liste!B59&lt;&gt;0,Liste!H59,"")</f>
        <v/>
      </c>
      <c r="I37" s="2" t="str">
        <f>IF(Liste!B59&lt;&gt;0,Liste!K59,"")</f>
        <v/>
      </c>
      <c r="O37" s="1" t="str">
        <f>Synthèse!BN40</f>
        <v/>
      </c>
    </row>
    <row r="38" spans="1:15" ht="14.25" customHeight="1" thickBot="1" x14ac:dyDescent="0.25">
      <c r="A38" s="125" t="str">
        <f>Compétences!F7</f>
        <v>CRÉER, PRODUIRE, TRAITER, EXPLOITER DES DONNÉES</v>
      </c>
      <c r="B38" s="52" t="s">
        <v>149</v>
      </c>
      <c r="C38" s="376">
        <f>IF(H34&lt;&gt;0,HLOOKUP(A,GB!$C$1:$CG$49,32,FALSE),"")</f>
        <v>0</v>
      </c>
      <c r="F38" s="47"/>
      <c r="G38" s="47"/>
      <c r="H38" s="46" t="str">
        <f>IF(Liste!B60&lt;&gt;0,Liste!H60,"")</f>
        <v/>
      </c>
      <c r="I38" s="2" t="str">
        <f>IF(Liste!B60&lt;&gt;0,Liste!K60,"")</f>
        <v/>
      </c>
      <c r="O38" s="1" t="str">
        <f>Synthèse!BN41</f>
        <v/>
      </c>
    </row>
    <row r="39" spans="1:15" ht="14.25" customHeight="1" x14ac:dyDescent="0.2">
      <c r="A39" s="125" t="str">
        <f>Compétences!F10</f>
        <v>S’INFORMER, SE DOCUMENTER</v>
      </c>
      <c r="B39" s="52" t="s">
        <v>150</v>
      </c>
      <c r="C39" s="375">
        <f>IF(H35&lt;&gt;0,HLOOKUP(A,GB!$C$1:$CG$49,33,FALSE),"")</f>
        <v>0</v>
      </c>
      <c r="F39" s="47"/>
      <c r="G39" s="47"/>
      <c r="H39" s="46" t="str">
        <f>IF(Liste!B61&lt;&gt;0,Liste!H61,"")</f>
        <v/>
      </c>
      <c r="I39" s="2" t="str">
        <f>IF(Liste!B61&lt;&gt;0,Liste!K61,"")</f>
        <v/>
      </c>
      <c r="O39" s="1" t="str">
        <f>Synthèse!BN42</f>
        <v/>
      </c>
    </row>
    <row r="40" spans="1:15" ht="14.25" customHeight="1" thickBot="1" x14ac:dyDescent="0.25">
      <c r="A40" s="338" t="str">
        <f>Compétences!F14</f>
        <v>COMMUNIQUER, ÉCHANGER</v>
      </c>
      <c r="B40" s="343" t="s">
        <v>151</v>
      </c>
      <c r="C40" s="376">
        <f>IF(H36&lt;&gt;0,HLOOKUP(A,GB!$C$1:$CG$49,34,FALSE),"")</f>
        <v>0</v>
      </c>
      <c r="H40" s="46" t="str">
        <f>IF(Liste!B62&lt;&gt;0,Liste!H62,"")</f>
        <v/>
      </c>
      <c r="I40" s="2" t="str">
        <f>IF(Liste!B62&lt;&gt;0,Liste!K62,"")</f>
        <v/>
      </c>
      <c r="O40" s="1" t="str">
        <f>Synthèse!BN43</f>
        <v/>
      </c>
    </row>
    <row r="41" spans="1:15" ht="5.25" customHeight="1" thickBot="1" x14ac:dyDescent="0.3">
      <c r="A41" s="164"/>
      <c r="B41" s="164"/>
      <c r="C41" s="378"/>
      <c r="H41" s="46" t="str">
        <f>IF(Liste!B63&lt;&gt;0,Liste!H63,"")</f>
        <v/>
      </c>
      <c r="I41" s="2" t="str">
        <f>IF(Liste!B63&lt;&gt;0,Liste!K63,"")</f>
        <v/>
      </c>
      <c r="O41" s="1" t="str">
        <f>Synthèse!BN44</f>
        <v/>
      </c>
    </row>
    <row r="42" spans="1:15" ht="14.25" customHeight="1" x14ac:dyDescent="0.2">
      <c r="A42" s="330" t="str">
        <f>Compétences!G1</f>
        <v>Compétence 5 - La culture humaniste - Palier 2</v>
      </c>
      <c r="B42" s="344" t="s">
        <v>152</v>
      </c>
      <c r="C42" s="375">
        <f>IF(H38&lt;&gt;0,HLOOKUP(A,GB!$C$1:$CG$49,36,FALSE),"")</f>
        <v>0</v>
      </c>
      <c r="H42" s="46" t="str">
        <f>IF(Liste!B64&lt;&gt;0,Liste!H64,"")</f>
        <v/>
      </c>
      <c r="I42" s="2" t="str">
        <f>IF(Liste!B64&lt;&gt;0,Liste!K64,"")</f>
        <v/>
      </c>
      <c r="O42" s="1" t="str">
        <f>Synthèse!BN45</f>
        <v/>
      </c>
    </row>
    <row r="43" spans="1:15" ht="14.25" customHeight="1" x14ac:dyDescent="0.2">
      <c r="A43" s="125" t="str">
        <f>Compétences!G3</f>
        <v>AVOIR DES REPÈRES RELEVANT DU TEMPS ET DE L’ESPACE</v>
      </c>
      <c r="B43" s="53" t="s">
        <v>153</v>
      </c>
      <c r="C43" s="376">
        <f>IF(H39&lt;&gt;0,HLOOKUP(A,GB!$C$1:$CG$49,37,FALSE),"")</f>
        <v>0</v>
      </c>
      <c r="H43" s="46" t="str">
        <f>IF(Liste!B65&lt;&gt;0,Liste!H65,"")</f>
        <v/>
      </c>
      <c r="I43" s="2" t="str">
        <f>IF(Liste!B65&lt;&gt;0,Liste!K65,"")</f>
        <v/>
      </c>
      <c r="O43" s="1" t="str">
        <f>Synthèse!BN46</f>
        <v/>
      </c>
    </row>
    <row r="44" spans="1:15" ht="14.25" customHeight="1" x14ac:dyDescent="0.2">
      <c r="A44" s="125" t="str">
        <f>Compétences!G8</f>
        <v>AVOIR DES REPÈRES LITTÉRAIRES</v>
      </c>
      <c r="B44" s="53" t="s">
        <v>154</v>
      </c>
      <c r="C44" s="376">
        <f>IF(H40&lt;&gt;0,HLOOKUP(A,GB!$C$1:$CG$49,38,FALSE),"")</f>
        <v>0</v>
      </c>
      <c r="H44" s="46" t="str">
        <f>IF(Liste!B66&lt;&gt;0,Liste!H66,"")</f>
        <v/>
      </c>
      <c r="I44" s="2" t="str">
        <f>IF(Liste!B66&lt;&gt;0,Liste!K66,"")</f>
        <v/>
      </c>
      <c r="O44" s="1" t="str">
        <f>Synthèse!BN47</f>
        <v/>
      </c>
    </row>
    <row r="45" spans="1:15" ht="14.25" customHeight="1" thickBot="1" x14ac:dyDescent="0.25">
      <c r="A45" s="125" t="str">
        <f>Compétences!G11</f>
        <v>LIRE ET PRATIQUER DIFFÉRENTS LANGAGES</v>
      </c>
      <c r="B45" s="53" t="s">
        <v>155</v>
      </c>
      <c r="C45" s="376">
        <f>IF(H41&lt;&gt;0,HLOOKUP(A,GB!$C$1:$CG$49,39,FALSE),"")</f>
        <v>0</v>
      </c>
      <c r="H45" s="46" t="str">
        <f>IF(Liste!B67&lt;&gt;0,Liste!H67,"")</f>
        <v/>
      </c>
      <c r="I45" s="2" t="str">
        <f>IF(Liste!B67&lt;&gt;0,Liste!K67,"")</f>
        <v/>
      </c>
      <c r="O45" s="1" t="str">
        <f>Synthèse!BN48</f>
        <v/>
      </c>
    </row>
    <row r="46" spans="1:15" ht="14.25" customHeight="1" thickBot="1" x14ac:dyDescent="0.25">
      <c r="A46" s="338" t="str">
        <f>Compétences!G13</f>
        <v>PRATIQUER LES ARTS ET AVOIR DES REPÈRES EN HISTOIRE DES ARTS</v>
      </c>
      <c r="B46" s="345" t="s">
        <v>156</v>
      </c>
      <c r="C46" s="375">
        <f>IF(H42&lt;&gt;0,HLOOKUP(A,GB!$C$1:$CG$49,40,FALSE),"")</f>
        <v>0</v>
      </c>
      <c r="H46" s="46" t="str">
        <f>IF(Liste!B68&lt;&gt;0,Liste!H68,"")</f>
        <v/>
      </c>
      <c r="I46" s="2" t="str">
        <f>IF(Liste!B68&lt;&gt;0,Liste!K68,"")</f>
        <v/>
      </c>
      <c r="O46" s="1" t="str">
        <f>Synthèse!BN49</f>
        <v/>
      </c>
    </row>
    <row r="47" spans="1:15" ht="5.25" customHeight="1" thickBot="1" x14ac:dyDescent="0.3">
      <c r="A47" s="164"/>
      <c r="B47" s="164"/>
      <c r="C47" s="378"/>
      <c r="H47" s="46" t="str">
        <f>IF(Liste!B69&lt;&gt;0,Liste!H69,"")</f>
        <v/>
      </c>
      <c r="I47" s="2" t="str">
        <f>IF(Liste!B69&lt;&gt;0,Liste!K69,"")</f>
        <v/>
      </c>
      <c r="O47" s="1" t="str">
        <f>Synthèse!BN50</f>
        <v/>
      </c>
    </row>
    <row r="48" spans="1:15" ht="14.25" customHeight="1" x14ac:dyDescent="0.2">
      <c r="A48" s="330" t="str">
        <f>Compétences!H1</f>
        <v>Compétence 6 - Les compétences sociales et civiques - Palier 2</v>
      </c>
      <c r="B48" s="346" t="s">
        <v>157</v>
      </c>
      <c r="C48" s="375">
        <f>IF(H44&lt;&gt;0,HLOOKUP(A,GB!$C$1:$CG$49,42,FALSE),"")</f>
        <v>0</v>
      </c>
      <c r="H48" s="46" t="str">
        <f>IF(Liste!B70&lt;&gt;0,Liste!H70,"")</f>
        <v/>
      </c>
      <c r="I48" s="2" t="str">
        <f>IF(Liste!B70&lt;&gt;0,Liste!K70,"")</f>
        <v/>
      </c>
      <c r="O48" s="1" t="str">
        <f>Synthèse!BN51</f>
        <v/>
      </c>
    </row>
    <row r="49" spans="1:15" ht="14.25" customHeight="1" x14ac:dyDescent="0.2">
      <c r="A49" s="125" t="str">
        <f>Compétences!H3</f>
        <v>CONNAITRE LES PRINCIPES ET FONDEMENTS DE LA VIE CIVIQUE ET SOCIALE</v>
      </c>
      <c r="B49" s="54" t="s">
        <v>38</v>
      </c>
      <c r="C49" s="376">
        <f>IF(H45&lt;&gt;0,HLOOKUP(A,GB!$C$1:$CG$49,43,FALSE),"")</f>
        <v>0</v>
      </c>
      <c r="H49" s="46" t="str">
        <f>IF(Liste!B71&lt;&gt;0,Liste!H71,"")</f>
        <v/>
      </c>
      <c r="I49" s="2" t="str">
        <f>IF(Liste!B71&lt;&gt;0,Liste!K71,"")</f>
        <v/>
      </c>
      <c r="O49" s="1" t="str">
        <f>Synthèse!BN52</f>
        <v/>
      </c>
    </row>
    <row r="50" spans="1:15" ht="14.25" customHeight="1" thickBot="1" x14ac:dyDescent="0.25">
      <c r="A50" s="338" t="str">
        <f>Compétences!H7</f>
        <v>AVOIR UN COMPORTEMENT RESPONSABLE</v>
      </c>
      <c r="B50" s="347" t="s">
        <v>39</v>
      </c>
      <c r="C50" s="376">
        <f>IF(H46&lt;&gt;0,HLOOKUP(A,GB!$C$1:$CG$49,44,FALSE),"")</f>
        <v>0</v>
      </c>
      <c r="H50" s="46" t="str">
        <f>IF(Liste!B72&lt;&gt;0,Liste!H72,"")</f>
        <v/>
      </c>
      <c r="I50" s="2" t="str">
        <f>IF(Liste!B72&lt;&gt;0,Liste!K72,"")</f>
        <v/>
      </c>
      <c r="O50" s="1" t="str">
        <f>Synthèse!BN53</f>
        <v/>
      </c>
    </row>
    <row r="51" spans="1:15" ht="5.25" customHeight="1" thickBot="1" x14ac:dyDescent="0.3">
      <c r="A51" s="164"/>
      <c r="B51" s="164"/>
      <c r="C51" s="378"/>
      <c r="H51" s="46" t="str">
        <f>IF(Liste!B73&lt;&gt;0,Liste!H73,"")</f>
        <v/>
      </c>
      <c r="I51" s="2" t="str">
        <f>IF(Liste!B73&lt;&gt;0,Liste!K73,"")</f>
        <v/>
      </c>
      <c r="O51" s="1" t="str">
        <f>Synthèse!BN54</f>
        <v/>
      </c>
    </row>
    <row r="52" spans="1:15" ht="14.25" customHeight="1" x14ac:dyDescent="0.2">
      <c r="A52" s="330" t="str">
        <f>Compétences!I1</f>
        <v>Compétence 7 - L’autonomie et l’initiative - Palier 2</v>
      </c>
      <c r="B52" s="348" t="s">
        <v>158</v>
      </c>
      <c r="C52" s="375">
        <f>IF(H48&lt;&gt;0,HLOOKUP(A,GB!$C$1:$CG$49,46,FALSE),"")</f>
        <v>0</v>
      </c>
      <c r="H52" s="46" t="str">
        <f>IF(Liste!B74&lt;&gt;0,Liste!H74,"")</f>
        <v/>
      </c>
      <c r="I52" s="2" t="str">
        <f>IF(Liste!B74&lt;&gt;0,Liste!K74,"")</f>
        <v/>
      </c>
      <c r="O52" s="1" t="str">
        <f>Synthèse!BN55</f>
        <v/>
      </c>
    </row>
    <row r="53" spans="1:15" ht="14.25" customHeight="1" x14ac:dyDescent="0.2">
      <c r="A53" s="125" t="str">
        <f>Compétences!I3</f>
        <v>S’APPUYER SUR DES MÉTHODES DE TRAVAIL POUR ÊTRE AUTONOME</v>
      </c>
      <c r="B53" s="55" t="s">
        <v>159</v>
      </c>
      <c r="C53" s="376">
        <f>IF(H49&lt;&gt;0,HLOOKUP(A,GB!$C$1:$CG$49,47,FALSE),"")</f>
        <v>0</v>
      </c>
      <c r="H53" s="46" t="str">
        <f>IF(Liste!B75&lt;&gt;0,Liste!H75,"")</f>
        <v/>
      </c>
      <c r="I53" s="2" t="str">
        <f>IF(Liste!B75&lt;&gt;0,Liste!K75,"")</f>
        <v/>
      </c>
      <c r="O53" s="1" t="str">
        <f>Synthèse!BN56</f>
        <v/>
      </c>
    </row>
    <row r="54" spans="1:15" ht="14.25" customHeight="1" thickBot="1" x14ac:dyDescent="0.25">
      <c r="A54" s="125" t="str">
        <f>Compétences!I8</f>
        <v>FAIRE PREUVE D’INITIATIVE</v>
      </c>
      <c r="B54" s="55" t="s">
        <v>160</v>
      </c>
      <c r="C54" s="376">
        <f>IF(H50&lt;&gt;0,HLOOKUP(A,GB!$C$1:$CG$49,48,FALSE),"")</f>
        <v>0</v>
      </c>
      <c r="H54" s="46" t="str">
        <f>IF(Liste!B76&lt;&gt;0,Liste!H76,"")</f>
        <v/>
      </c>
      <c r="I54" s="2" t="str">
        <f>IF(Liste!B76&lt;&gt;0,Liste!K76,"")</f>
        <v/>
      </c>
      <c r="O54" s="1" t="str">
        <f>Synthèse!BN57</f>
        <v/>
      </c>
    </row>
    <row r="55" spans="1:15" ht="14.25" customHeight="1" thickBot="1" x14ac:dyDescent="0.25">
      <c r="A55" s="338" t="str">
        <f>Compétences!I10</f>
        <v>AVOIR UNE BONNE MAÎTRISE DE SON CORPS ET UNE PRATIQUE PHYSIQUE (SPORTIVE OU ARTISTIQUE)</v>
      </c>
      <c r="B55" s="56" t="s">
        <v>161</v>
      </c>
      <c r="C55" s="375">
        <f>IF(H51&lt;&gt;0,HLOOKUP(A,GB!$C$1:$CG$49,49,FALSE),"")</f>
        <v>0</v>
      </c>
      <c r="H55" s="46" t="str">
        <f>IF(Liste!B77&lt;&gt;0,Liste!H77,"")</f>
        <v/>
      </c>
      <c r="I55" s="2" t="str">
        <f>IF(Liste!B77&lt;&gt;0,Liste!K77,"")</f>
        <v/>
      </c>
      <c r="O55" s="1" t="str">
        <f>Synthèse!BN58</f>
        <v/>
      </c>
    </row>
    <row r="56" spans="1:15" ht="10.5" customHeight="1" x14ac:dyDescent="0.2">
      <c r="H56" s="46" t="str">
        <f>IF(Liste!B78&lt;&gt;0,Liste!H78,"")</f>
        <v/>
      </c>
      <c r="I56" s="2" t="str">
        <f>IF(Liste!B78&lt;&gt;0,Liste!K78,"")</f>
        <v/>
      </c>
      <c r="O56" s="1" t="str">
        <f>Synthèse!BN59</f>
        <v/>
      </c>
    </row>
    <row r="57" spans="1:15" x14ac:dyDescent="0.2">
      <c r="C57" s="146"/>
      <c r="H57" s="46" t="str">
        <f>IF(Liste!B79&lt;&gt;0,Liste!H79,"")</f>
        <v/>
      </c>
      <c r="I57" s="2" t="str">
        <f>IF(Liste!B79&lt;&gt;0,Liste!K79,"")</f>
        <v/>
      </c>
      <c r="O57" s="1" t="str">
        <f>Synthèse!BN60</f>
        <v/>
      </c>
    </row>
    <row r="58" spans="1:15" x14ac:dyDescent="0.2">
      <c r="C58" s="147"/>
      <c r="H58" s="46" t="str">
        <f>IF(Liste!B80&lt;&gt;0,Liste!H80,"")</f>
        <v/>
      </c>
      <c r="I58" s="2" t="str">
        <f>IF(Liste!B80&lt;&gt;0,Liste!K80,"")</f>
        <v/>
      </c>
      <c r="O58" s="1" t="str">
        <f>Synthèse!BN61</f>
        <v/>
      </c>
    </row>
    <row r="59" spans="1:15" x14ac:dyDescent="0.2">
      <c r="C59" s="148"/>
      <c r="H59" s="46" t="str">
        <f>IF(Liste!B81&lt;&gt;0,Liste!H81,"")</f>
        <v/>
      </c>
      <c r="I59" s="2" t="str">
        <f>IF(Liste!B81&lt;&gt;0,Liste!K81,"")</f>
        <v/>
      </c>
      <c r="O59" s="1" t="str">
        <f>Synthèse!BN62</f>
        <v/>
      </c>
    </row>
    <row r="60" spans="1:15" x14ac:dyDescent="0.2">
      <c r="C60" s="149"/>
      <c r="H60" s="46" t="str">
        <f>IF(Liste!B82&lt;&gt;0,Liste!H82,"")</f>
        <v/>
      </c>
      <c r="I60" s="2" t="str">
        <f>IF(Liste!B82&lt;&gt;0,Liste!K82,"")</f>
        <v/>
      </c>
      <c r="O60" s="1" t="str">
        <f>Synthèse!BN63</f>
        <v/>
      </c>
    </row>
    <row r="61" spans="1:15" x14ac:dyDescent="0.2">
      <c r="H61" s="46" t="str">
        <f>IF(Liste!B83&lt;&gt;0,Liste!H83,"")</f>
        <v/>
      </c>
      <c r="I61" s="2" t="str">
        <f>IF(Liste!B83&lt;&gt;0,Liste!K83,"")</f>
        <v/>
      </c>
      <c r="O61" s="1" t="str">
        <f>Synthèse!BN64</f>
        <v/>
      </c>
    </row>
    <row r="62" spans="1:15" x14ac:dyDescent="0.2">
      <c r="H62" s="46" t="str">
        <f>IF(Liste!B84&lt;&gt;0,Liste!H84,"")</f>
        <v/>
      </c>
      <c r="I62" s="2" t="str">
        <f>IF(Liste!B84&lt;&gt;0,Liste!K84,"")</f>
        <v/>
      </c>
      <c r="O62" s="1" t="str">
        <f>Synthèse!BN65</f>
        <v/>
      </c>
    </row>
    <row r="63" spans="1:15" x14ac:dyDescent="0.2">
      <c r="H63" s="46" t="str">
        <f>IF(Liste!B85&lt;&gt;0,Liste!H85,"")</f>
        <v/>
      </c>
      <c r="I63" s="2" t="str">
        <f>IF(Liste!B85&lt;&gt;0,Liste!K85,"")</f>
        <v/>
      </c>
      <c r="O63" s="1" t="str">
        <f>Synthèse!BN66</f>
        <v/>
      </c>
    </row>
    <row r="64" spans="1:15" x14ac:dyDescent="0.2">
      <c r="H64" s="46" t="str">
        <f>IF(Liste!B86&lt;&gt;0,Liste!H86,"")</f>
        <v/>
      </c>
      <c r="I64" s="2" t="str">
        <f>IF(Liste!B86&lt;&gt;0,Liste!K86,"")</f>
        <v/>
      </c>
      <c r="O64" s="1" t="str">
        <f>Synthèse!BN67</f>
        <v/>
      </c>
    </row>
    <row r="65" spans="8:15" x14ac:dyDescent="0.2">
      <c r="H65" s="46" t="str">
        <f>IF(Liste!B87&lt;&gt;0,Liste!H87,"")</f>
        <v/>
      </c>
      <c r="I65" s="2" t="str">
        <f>IF(Liste!B87&lt;&gt;0,Liste!K87,"")</f>
        <v/>
      </c>
      <c r="O65" s="1" t="str">
        <f>Synthèse!BN68</f>
        <v/>
      </c>
    </row>
    <row r="66" spans="8:15" x14ac:dyDescent="0.2">
      <c r="H66" s="46" t="str">
        <f>IF(Liste!B88&lt;&gt;0,Liste!H88,"")</f>
        <v/>
      </c>
      <c r="I66" s="2" t="str">
        <f>IF(Liste!B88&lt;&gt;0,Liste!K88,"")</f>
        <v/>
      </c>
      <c r="O66" s="1" t="str">
        <f>Synthèse!BN69</f>
        <v/>
      </c>
    </row>
    <row r="67" spans="8:15" x14ac:dyDescent="0.2">
      <c r="H67" s="46" t="str">
        <f>IF(Liste!B89&lt;&gt;0,Liste!H89,"")</f>
        <v/>
      </c>
      <c r="I67" s="2" t="str">
        <f>IF(Liste!B89&lt;&gt;0,Liste!K89,"")</f>
        <v/>
      </c>
      <c r="O67" s="1" t="str">
        <f>Synthèse!BN70</f>
        <v/>
      </c>
    </row>
    <row r="68" spans="8:15" x14ac:dyDescent="0.2">
      <c r="H68" s="46" t="str">
        <f>IF(Liste!B90&lt;&gt;0,Liste!H90,"")</f>
        <v/>
      </c>
      <c r="I68" s="2" t="str">
        <f>IF(Liste!B90&lt;&gt;0,Liste!K90,"")</f>
        <v/>
      </c>
      <c r="O68" s="1" t="str">
        <f>Synthèse!BN71</f>
        <v/>
      </c>
    </row>
    <row r="69" spans="8:15" x14ac:dyDescent="0.2">
      <c r="H69" s="46" t="str">
        <f>IF(Liste!B91&lt;&gt;0,Liste!H91,"")</f>
        <v/>
      </c>
      <c r="I69" s="2" t="str">
        <f>IF(Liste!B91&lt;&gt;0,Liste!K91,"")</f>
        <v/>
      </c>
      <c r="O69" s="1" t="str">
        <f>Synthèse!BN72</f>
        <v/>
      </c>
    </row>
    <row r="70" spans="8:15" x14ac:dyDescent="0.2">
      <c r="H70" s="46" t="str">
        <f>IF(Liste!B92&lt;&gt;0,Liste!H92,"")</f>
        <v/>
      </c>
      <c r="I70" s="2" t="str">
        <f>IF(Liste!B92&lt;&gt;0,Liste!K92,"")</f>
        <v/>
      </c>
      <c r="O70" s="1" t="str">
        <f>Synthèse!BN73</f>
        <v/>
      </c>
    </row>
    <row r="71" spans="8:15" x14ac:dyDescent="0.2">
      <c r="H71" s="46" t="str">
        <f>IF(Liste!B93&lt;&gt;0,Liste!H93,"")</f>
        <v/>
      </c>
      <c r="I71" s="2" t="str">
        <f>IF(Liste!B93&lt;&gt;0,Liste!K93,"")</f>
        <v/>
      </c>
      <c r="O71" s="1" t="str">
        <f>Synthèse!BN74</f>
        <v/>
      </c>
    </row>
    <row r="72" spans="8:15" x14ac:dyDescent="0.2">
      <c r="H72" s="46" t="str">
        <f>IF(Liste!B94&lt;&gt;0,Liste!H94,"")</f>
        <v/>
      </c>
      <c r="I72" s="2" t="str">
        <f>IF(Liste!B94&lt;&gt;0,Liste!K94,"")</f>
        <v/>
      </c>
      <c r="O72" s="1" t="str">
        <f>Synthèse!BN75</f>
        <v/>
      </c>
    </row>
    <row r="73" spans="8:15" x14ac:dyDescent="0.2">
      <c r="H73" s="46" t="str">
        <f>IF(Liste!B95&lt;&gt;0,Liste!H95,"")</f>
        <v/>
      </c>
      <c r="I73" s="2" t="str">
        <f>IF(Liste!B95&lt;&gt;0,Liste!K95,"")</f>
        <v/>
      </c>
      <c r="O73" s="1" t="str">
        <f>Synthèse!BN76</f>
        <v/>
      </c>
    </row>
    <row r="74" spans="8:15" x14ac:dyDescent="0.2">
      <c r="H74" s="46" t="str">
        <f>IF(Liste!B96&lt;&gt;0,Liste!H96,"")</f>
        <v/>
      </c>
      <c r="I74" s="2" t="str">
        <f>IF(Liste!B96&lt;&gt;0,Liste!K96,"")</f>
        <v/>
      </c>
      <c r="O74" s="1" t="str">
        <f>Synthèse!BN77</f>
        <v/>
      </c>
    </row>
    <row r="75" spans="8:15" x14ac:dyDescent="0.2">
      <c r="H75" s="46" t="str">
        <f>IF(Liste!B97&lt;&gt;0,Liste!H97,"")</f>
        <v/>
      </c>
      <c r="I75" s="2" t="str">
        <f>IF(Liste!B97&lt;&gt;0,Liste!K97,"")</f>
        <v/>
      </c>
      <c r="O75" s="1" t="str">
        <f>Synthèse!BN78</f>
        <v/>
      </c>
    </row>
    <row r="76" spans="8:15" x14ac:dyDescent="0.2">
      <c r="H76" s="46" t="str">
        <f>IF(Liste!B98&lt;&gt;0,Liste!H98,"")</f>
        <v/>
      </c>
      <c r="I76" s="2" t="str">
        <f>IF(Liste!B98&lt;&gt;0,Liste!K98,"")</f>
        <v/>
      </c>
      <c r="O76" s="1" t="str">
        <f>Synthèse!BN79</f>
        <v/>
      </c>
    </row>
    <row r="77" spans="8:15" x14ac:dyDescent="0.2">
      <c r="H77" s="46" t="str">
        <f>IF(Liste!B99&lt;&gt;0,Liste!H99,"")</f>
        <v/>
      </c>
      <c r="I77" s="2" t="str">
        <f>IF(Liste!B99&lt;&gt;0,Liste!K99,"")</f>
        <v/>
      </c>
      <c r="O77" s="1" t="str">
        <f>Synthèse!BN80</f>
        <v/>
      </c>
    </row>
    <row r="78" spans="8:15" x14ac:dyDescent="0.2">
      <c r="H78" s="46" t="str">
        <f>IF(Liste!B100&lt;&gt;0,Liste!H100,"")</f>
        <v/>
      </c>
      <c r="I78" s="2" t="str">
        <f>IF(Liste!B100&lt;&gt;0,Liste!K100,"")</f>
        <v/>
      </c>
      <c r="O78" s="1" t="str">
        <f>Synthèse!BN81</f>
        <v/>
      </c>
    </row>
    <row r="79" spans="8:15" x14ac:dyDescent="0.2">
      <c r="H79" s="46" t="str">
        <f>IF(Liste!B101&lt;&gt;0,Liste!H101,"")</f>
        <v/>
      </c>
      <c r="I79" s="2" t="str">
        <f>IF(Liste!B101&lt;&gt;0,Liste!K101,"")</f>
        <v/>
      </c>
      <c r="O79" s="1" t="str">
        <f>Synthèse!BN82</f>
        <v/>
      </c>
    </row>
    <row r="80" spans="8:15" x14ac:dyDescent="0.2">
      <c r="H80" s="46" t="str">
        <f>IF(Liste!B102&lt;&gt;0,Liste!H102,"")</f>
        <v/>
      </c>
      <c r="I80" s="2" t="str">
        <f>IF(Liste!B102&lt;&gt;0,Liste!K102,"")</f>
        <v/>
      </c>
      <c r="O80" s="1" t="str">
        <f>Synthèse!BN83</f>
        <v/>
      </c>
    </row>
    <row r="81" spans="8:15" x14ac:dyDescent="0.2">
      <c r="H81" s="46" t="str">
        <f>IF(Liste!B103&lt;&gt;0,Liste!H103,"")</f>
        <v/>
      </c>
      <c r="I81" s="2" t="str">
        <f>IF(Liste!B103&lt;&gt;0,Liste!K103,"")</f>
        <v/>
      </c>
      <c r="O81" s="1" t="str">
        <f>Synthèse!BN84</f>
        <v/>
      </c>
    </row>
    <row r="82" spans="8:15" x14ac:dyDescent="0.2">
      <c r="H82" s="46" t="str">
        <f>IF(Liste!B104&lt;&gt;0,Liste!H104,"")</f>
        <v/>
      </c>
      <c r="I82" s="2" t="str">
        <f>IF(Liste!B104&lt;&gt;0,Liste!K104,"")</f>
        <v/>
      </c>
      <c r="O82" s="1" t="str">
        <f>Synthèse!BN85</f>
        <v/>
      </c>
    </row>
    <row r="83" spans="8:15" x14ac:dyDescent="0.2">
      <c r="H83" s="46" t="str">
        <f>IF(Liste!B105&lt;&gt;0,Liste!H105,"")</f>
        <v/>
      </c>
      <c r="I83" s="2" t="str">
        <f>IF(Liste!B105&lt;&gt;0,Liste!K105,"")</f>
        <v/>
      </c>
      <c r="O83" s="1" t="str">
        <f>Synthèse!BN86</f>
        <v/>
      </c>
    </row>
    <row r="84" spans="8:15" x14ac:dyDescent="0.2">
      <c r="H84" s="46" t="str">
        <f>IF(Liste!B106&lt;&gt;0,Liste!H106,"")</f>
        <v/>
      </c>
      <c r="I84" s="2" t="str">
        <f>IF(Liste!B106&lt;&gt;0,Liste!K106,"")</f>
        <v/>
      </c>
    </row>
    <row r="85" spans="8:15" x14ac:dyDescent="0.2">
      <c r="H85" s="46" t="str">
        <f>IF(Liste!B107&lt;&gt;0,Liste!H107,"")</f>
        <v/>
      </c>
      <c r="I85" s="2" t="str">
        <f>IF(Liste!B107&lt;&gt;0,Liste!K107,"")</f>
        <v/>
      </c>
    </row>
    <row r="86" spans="8:15" x14ac:dyDescent="0.2">
      <c r="H86" s="46" t="str">
        <f>IF(Liste!B108&lt;&gt;0,Liste!H108,"")</f>
        <v/>
      </c>
      <c r="I86" s="2" t="str">
        <f>IF(Liste!B108&lt;&gt;0,Liste!K108,"")</f>
        <v/>
      </c>
    </row>
    <row r="87" spans="8:15" x14ac:dyDescent="0.2">
      <c r="H87" s="46" t="str">
        <f>IF(Liste!B109&lt;&gt;0,Liste!H109,"")</f>
        <v/>
      </c>
      <c r="I87" s="2" t="str">
        <f>IF(Liste!B109&lt;&gt;0,Liste!K109,"")</f>
        <v/>
      </c>
    </row>
    <row r="88" spans="8:15" x14ac:dyDescent="0.2">
      <c r="H88" s="46" t="str">
        <f>IF(Liste!B110&lt;&gt;0,Liste!H110,"")</f>
        <v/>
      </c>
      <c r="I88" s="2" t="str">
        <f>IF(Liste!B110&lt;&gt;0,Liste!K110,"")</f>
        <v/>
      </c>
    </row>
    <row r="89" spans="8:15" x14ac:dyDescent="0.2">
      <c r="H89" s="46" t="str">
        <f>IF(Liste!B111&lt;&gt;0,Liste!H111,"")</f>
        <v/>
      </c>
      <c r="I89" s="2" t="str">
        <f>IF(Liste!B111&lt;&gt;0,Liste!K111,"")</f>
        <v/>
      </c>
    </row>
    <row r="90" spans="8:15" x14ac:dyDescent="0.2">
      <c r="H90" s="46" t="str">
        <f>IF(Liste!B112&lt;&gt;0,Liste!H112,"")</f>
        <v/>
      </c>
      <c r="I90" s="2" t="str">
        <f>IF(Liste!B112&lt;&gt;0,Liste!K112,"")</f>
        <v/>
      </c>
    </row>
    <row r="91" spans="8:15" x14ac:dyDescent="0.2">
      <c r="H91" s="46" t="str">
        <f>IF(Liste!B113&lt;&gt;0,Liste!H113,"")</f>
        <v/>
      </c>
      <c r="I91" s="2" t="str">
        <f>IF(Liste!B113&lt;&gt;0,Liste!K113,"")</f>
        <v/>
      </c>
    </row>
    <row r="92" spans="8:15" x14ac:dyDescent="0.2">
      <c r="H92" s="46" t="str">
        <f>IF(Liste!B114&lt;&gt;0,Liste!H114,"")</f>
        <v/>
      </c>
      <c r="I92" s="2" t="str">
        <f>IF(Liste!B114&lt;&gt;0,Liste!K114,"")</f>
        <v/>
      </c>
    </row>
    <row r="93" spans="8:15" x14ac:dyDescent="0.2">
      <c r="H93" s="46" t="str">
        <f>IF(Liste!B115&lt;&gt;0,Liste!H115,"")</f>
        <v/>
      </c>
      <c r="I93" s="2" t="str">
        <f>IF(Liste!B115&lt;&gt;0,Liste!K115,"")</f>
        <v/>
      </c>
    </row>
    <row r="94" spans="8:15" x14ac:dyDescent="0.2">
      <c r="H94" s="46" t="str">
        <f>IF(Liste!B116&lt;&gt;0,Liste!H116,"")</f>
        <v/>
      </c>
      <c r="I94" s="2" t="str">
        <f>IF(Liste!B116&lt;&gt;0,Liste!K116,"")</f>
        <v/>
      </c>
    </row>
    <row r="95" spans="8:15" x14ac:dyDescent="0.2">
      <c r="H95" s="46" t="str">
        <f>IF(Liste!B117&lt;&gt;0,Liste!H117,"")</f>
        <v/>
      </c>
      <c r="I95" s="2" t="str">
        <f>IF(Liste!B117&lt;&gt;0,Liste!K117,"")</f>
        <v/>
      </c>
    </row>
    <row r="96" spans="8:15" x14ac:dyDescent="0.2">
      <c r="H96" s="46" t="str">
        <f>IF(Liste!B118&lt;&gt;0,Liste!H118,"")</f>
        <v/>
      </c>
      <c r="I96" s="2" t="str">
        <f>IF(Liste!B118&lt;&gt;0,Liste!K118,"")</f>
        <v/>
      </c>
    </row>
    <row r="97" spans="8:9" x14ac:dyDescent="0.2">
      <c r="H97" s="46" t="str">
        <f>IF(Liste!B119&lt;&gt;0,Liste!H119,"")</f>
        <v/>
      </c>
      <c r="I97" s="2" t="str">
        <f>IF(Liste!B119&lt;&gt;0,Liste!K119,"")</f>
        <v/>
      </c>
    </row>
    <row r="98" spans="8:9" x14ac:dyDescent="0.2">
      <c r="H98" s="46" t="str">
        <f>IF(Liste!B120&lt;&gt;0,Liste!H120,"")</f>
        <v/>
      </c>
      <c r="I98" s="2" t="str">
        <f>IF(Liste!B120&lt;&gt;0,Liste!K120,"")</f>
        <v/>
      </c>
    </row>
    <row r="99" spans="8:9" x14ac:dyDescent="0.2">
      <c r="H99" s="46" t="str">
        <f>IF(Liste!B121&lt;&gt;0,Liste!H121,"")</f>
        <v/>
      </c>
      <c r="I99" s="2" t="str">
        <f>IF(Liste!B121&lt;&gt;0,Liste!K121,"")</f>
        <v/>
      </c>
    </row>
    <row r="100" spans="8:9" x14ac:dyDescent="0.2">
      <c r="H100" s="46" t="str">
        <f>IF(Liste!B122&lt;&gt;0,Liste!H122,"")</f>
        <v/>
      </c>
      <c r="I100" s="2" t="str">
        <f>IF(Liste!B122&lt;&gt;0,Liste!K122,"")</f>
        <v/>
      </c>
    </row>
    <row r="101" spans="8:9" x14ac:dyDescent="0.2">
      <c r="I101" s="2" t="str">
        <f>IF(Liste!B123&lt;&gt;0,Liste!K123,"")</f>
        <v/>
      </c>
    </row>
  </sheetData>
  <sheetProtection password="CF99" sheet="1" objects="1" scenarios="1"/>
  <customSheetViews>
    <customSheetView guid="{290D983C-61CA-46F9-BA33-62726F92F25E}" hiddenColumns="1">
      <selection sqref="A1:IV65536"/>
      <pageMargins left="0.7" right="0.7" top="0.75" bottom="0.75" header="0.3" footer="0.3"/>
    </customSheetView>
  </customSheetViews>
  <mergeCells count="4">
    <mergeCell ref="A8:C8"/>
    <mergeCell ref="A3:C3"/>
    <mergeCell ref="A2:C2"/>
    <mergeCell ref="A1:C1"/>
  </mergeCells>
  <conditionalFormatting sqref="C9:C15">
    <cfRule type="cellIs" dxfId="163" priority="57" stopIfTrue="1" operator="greaterThan">
      <formula>0.75</formula>
    </cfRule>
    <cfRule type="cellIs" dxfId="162" priority="59" stopIfTrue="1" operator="between">
      <formula>0.26</formula>
      <formula>0.5</formula>
    </cfRule>
    <cfRule type="cellIs" dxfId="161" priority="60" stopIfTrue="1" operator="lessThan">
      <formula>0.26</formula>
    </cfRule>
  </conditionalFormatting>
  <conditionalFormatting sqref="C9:C15">
    <cfRule type="cellIs" dxfId="160" priority="58" operator="between">
      <formula>0.51</formula>
      <formula>0.75</formula>
    </cfRule>
  </conditionalFormatting>
  <conditionalFormatting sqref="C17:C22">
    <cfRule type="cellIs" dxfId="159" priority="25" stopIfTrue="1" operator="greaterThan">
      <formula>0.75</formula>
    </cfRule>
    <cfRule type="cellIs" dxfId="158" priority="27" stopIfTrue="1" operator="between">
      <formula>0.26</formula>
      <formula>0.5</formula>
    </cfRule>
    <cfRule type="cellIs" dxfId="157" priority="28" stopIfTrue="1" operator="lessThan">
      <formula>0.26</formula>
    </cfRule>
  </conditionalFormatting>
  <conditionalFormatting sqref="C17:C22">
    <cfRule type="cellIs" dxfId="156" priority="26" operator="between">
      <formula>0.51</formula>
      <formula>0.75</formula>
    </cfRule>
  </conditionalFormatting>
  <conditionalFormatting sqref="C24:C28">
    <cfRule type="cellIs" dxfId="155" priority="21" stopIfTrue="1" operator="greaterThan">
      <formula>0.75</formula>
    </cfRule>
    <cfRule type="cellIs" dxfId="154" priority="23" stopIfTrue="1" operator="between">
      <formula>0.26</formula>
      <formula>0.5</formula>
    </cfRule>
    <cfRule type="cellIs" dxfId="153" priority="24" stopIfTrue="1" operator="lessThan">
      <formula>0.26</formula>
    </cfRule>
  </conditionalFormatting>
  <conditionalFormatting sqref="C24:C28">
    <cfRule type="cellIs" dxfId="152" priority="22" operator="between">
      <formula>0.51</formula>
      <formula>0.75</formula>
    </cfRule>
  </conditionalFormatting>
  <conditionalFormatting sqref="C30:C33">
    <cfRule type="cellIs" dxfId="151" priority="17" stopIfTrue="1" operator="greaterThan">
      <formula>0.75</formula>
    </cfRule>
    <cfRule type="cellIs" dxfId="150" priority="19" stopIfTrue="1" operator="between">
      <formula>0.26</formula>
      <formula>0.5</formula>
    </cfRule>
    <cfRule type="cellIs" dxfId="149" priority="20" stopIfTrue="1" operator="lessThan">
      <formula>0.26</formula>
    </cfRule>
  </conditionalFormatting>
  <conditionalFormatting sqref="C30:C33">
    <cfRule type="cellIs" dxfId="148" priority="18" operator="between">
      <formula>0.51</formula>
      <formula>0.75</formula>
    </cfRule>
  </conditionalFormatting>
  <conditionalFormatting sqref="C35:C40">
    <cfRule type="cellIs" dxfId="147" priority="13" stopIfTrue="1" operator="greaterThan">
      <formula>0.75</formula>
    </cfRule>
    <cfRule type="cellIs" dxfId="146" priority="15" stopIfTrue="1" operator="between">
      <formula>0.26</formula>
      <formula>0.5</formula>
    </cfRule>
    <cfRule type="cellIs" dxfId="145" priority="16" stopIfTrue="1" operator="lessThan">
      <formula>0.26</formula>
    </cfRule>
  </conditionalFormatting>
  <conditionalFormatting sqref="C35:C40">
    <cfRule type="cellIs" dxfId="144" priority="14" operator="between">
      <formula>0.51</formula>
      <formula>0.75</formula>
    </cfRule>
  </conditionalFormatting>
  <conditionalFormatting sqref="C42:C46">
    <cfRule type="cellIs" dxfId="143" priority="9" stopIfTrue="1" operator="greaterThan">
      <formula>0.75</formula>
    </cfRule>
    <cfRule type="cellIs" dxfId="142" priority="11" stopIfTrue="1" operator="between">
      <formula>0.26</formula>
      <formula>0.5</formula>
    </cfRule>
    <cfRule type="cellIs" dxfId="141" priority="12" stopIfTrue="1" operator="lessThan">
      <formula>0.26</formula>
    </cfRule>
  </conditionalFormatting>
  <conditionalFormatting sqref="C42:C46">
    <cfRule type="cellIs" dxfId="140" priority="10" operator="between">
      <formula>0.51</formula>
      <formula>0.75</formula>
    </cfRule>
  </conditionalFormatting>
  <conditionalFormatting sqref="C48:C50">
    <cfRule type="cellIs" dxfId="139" priority="5" stopIfTrue="1" operator="greaterThan">
      <formula>0.75</formula>
    </cfRule>
    <cfRule type="cellIs" dxfId="138" priority="7" stopIfTrue="1" operator="between">
      <formula>0.26</formula>
      <formula>0.5</formula>
    </cfRule>
    <cfRule type="cellIs" dxfId="137" priority="8" stopIfTrue="1" operator="lessThan">
      <formula>0.26</formula>
    </cfRule>
  </conditionalFormatting>
  <conditionalFormatting sqref="C48:C50">
    <cfRule type="cellIs" dxfId="136" priority="6" operator="between">
      <formula>0.51</formula>
      <formula>0.75</formula>
    </cfRule>
  </conditionalFormatting>
  <conditionalFormatting sqref="C52:C55">
    <cfRule type="cellIs" dxfId="135" priority="1" stopIfTrue="1" operator="greaterThan">
      <formula>0.75</formula>
    </cfRule>
    <cfRule type="cellIs" dxfId="134" priority="3" stopIfTrue="1" operator="between">
      <formula>0.26</formula>
      <formula>0.5</formula>
    </cfRule>
    <cfRule type="cellIs" dxfId="133" priority="4" stopIfTrue="1" operator="lessThan">
      <formula>0.26</formula>
    </cfRule>
  </conditionalFormatting>
  <conditionalFormatting sqref="C52:C55">
    <cfRule type="cellIs" dxfId="132" priority="2" operator="between">
      <formula>0.51</formula>
      <formula>0.75</formula>
    </cfRule>
  </conditionalFormatting>
  <dataValidations count="1">
    <dataValidation type="list" allowBlank="1" showInputMessage="1" showErrorMessage="1" sqref="A1">
      <formula1>$O$1:$O$83</formula1>
    </dataValidation>
  </dataValidations>
  <printOptions horizontalCentered="1" verticalCentered="1"/>
  <pageMargins left="0.43307086614173229" right="0.43307086614173229" top="0.55118110236220474" bottom="0.55118110236220474" header="0.31496062992125984" footer="0.31496062992125984"/>
  <pageSetup paperSize="9" scale="90" pageOrder="overThenDown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99"/>
  <sheetViews>
    <sheetView showGridLines="0" showRowColHeaders="0" view="pageBreakPreview" zoomScaleNormal="100" zoomScaleSheetLayoutView="100" workbookViewId="0">
      <selection activeCell="A5" sqref="A5:B6"/>
    </sheetView>
  </sheetViews>
  <sheetFormatPr baseColWidth="10" defaultRowHeight="12.75" x14ac:dyDescent="0.2"/>
  <cols>
    <col min="1" max="1" width="50.28515625" style="1" bestFit="1" customWidth="1"/>
    <col min="2" max="2" width="26.85546875" style="1" customWidth="1"/>
    <col min="3" max="3" width="2.5703125" style="159" customWidth="1"/>
    <col min="4" max="7" width="3.28515625" style="1" hidden="1" customWidth="1"/>
    <col min="8" max="8" width="12.7109375" style="1" customWidth="1"/>
    <col min="9" max="13" width="11.42578125" style="1"/>
    <col min="14" max="14" width="6.42578125" style="1" customWidth="1"/>
    <col min="15" max="15" width="9.140625" style="1" hidden="1" customWidth="1"/>
    <col min="16" max="16384" width="11.42578125" style="1"/>
  </cols>
  <sheetData>
    <row r="1" spans="1:15" ht="26.25" customHeight="1" x14ac:dyDescent="0.4">
      <c r="A1" s="489" t="s">
        <v>311</v>
      </c>
      <c r="B1" s="490"/>
      <c r="C1" s="272"/>
      <c r="D1" s="45"/>
      <c r="E1" s="45"/>
      <c r="F1" s="46" t="str">
        <f>IF(Liste!B23&lt;&gt;0,Liste!H23,"")</f>
        <v/>
      </c>
      <c r="G1" s="2" t="str">
        <f>IF(Liste!B23&lt;&gt;0,Liste!K23,"")</f>
        <v/>
      </c>
      <c r="O1" s="1" t="str">
        <f>Synthèse!BN4</f>
        <v/>
      </c>
    </row>
    <row r="2" spans="1:15" ht="18.75" customHeight="1" x14ac:dyDescent="0.25">
      <c r="A2" s="495" t="s">
        <v>363</v>
      </c>
      <c r="B2" s="496"/>
      <c r="D2" s="178">
        <v>0.25</v>
      </c>
      <c r="E2" s="46"/>
      <c r="F2" s="46" t="str">
        <f>IF(Liste!B24&lt;&gt;0,Liste!H24,"")</f>
        <v/>
      </c>
      <c r="G2" s="2" t="str">
        <f>IF(Liste!B24&lt;&gt;0,Liste!K24,"")</f>
        <v/>
      </c>
      <c r="O2" s="1" t="str">
        <f>Synthèse!BN5</f>
        <v/>
      </c>
    </row>
    <row r="3" spans="1:15" ht="19.5" customHeight="1" x14ac:dyDescent="0.25">
      <c r="A3" s="491" t="s">
        <v>362</v>
      </c>
      <c r="B3" s="492"/>
      <c r="D3" s="178">
        <v>0.5</v>
      </c>
      <c r="E3" s="46"/>
      <c r="F3" s="46" t="str">
        <f>IF(Liste!B25&lt;&gt;0,Liste!H25,"")</f>
        <v/>
      </c>
      <c r="G3" s="2" t="str">
        <f>IF(Liste!B25&lt;&gt;0,Liste!K25,"")</f>
        <v/>
      </c>
      <c r="O3" s="1" t="str">
        <f>Synthèse!BN6</f>
        <v/>
      </c>
    </row>
    <row r="4" spans="1:15" ht="17.25" customHeight="1" thickBot="1" x14ac:dyDescent="0.3">
      <c r="A4" s="493"/>
      <c r="B4" s="494"/>
      <c r="D4" s="178">
        <v>0.75</v>
      </c>
      <c r="E4" s="46"/>
      <c r="F4" s="46" t="str">
        <f>IF(Liste!B26&lt;&gt;0,Liste!H26,"")</f>
        <v/>
      </c>
      <c r="G4" s="2" t="str">
        <f>IF(Liste!B26&lt;&gt;0,Liste!K26,"")</f>
        <v/>
      </c>
      <c r="O4" s="1" t="str">
        <f>Synthèse!BN7</f>
        <v/>
      </c>
    </row>
    <row r="5" spans="1:15" ht="17.25" customHeight="1" x14ac:dyDescent="0.25">
      <c r="A5" s="497" t="s">
        <v>506</v>
      </c>
      <c r="B5" s="498"/>
      <c r="D5" s="178">
        <v>1</v>
      </c>
      <c r="E5" s="46"/>
      <c r="F5" s="46" t="str">
        <f>IF(Liste!B27&lt;&gt;0,Liste!H27,"")</f>
        <v/>
      </c>
      <c r="G5" s="2" t="str">
        <f>IF(Liste!B27&lt;&gt;0,Liste!K27,"")</f>
        <v/>
      </c>
      <c r="O5" s="1" t="str">
        <f>Synthèse!BN8</f>
        <v/>
      </c>
    </row>
    <row r="6" spans="1:15" ht="17.25" customHeight="1" thickBot="1" x14ac:dyDescent="0.3">
      <c r="A6" s="499"/>
      <c r="B6" s="500"/>
      <c r="D6" s="178"/>
      <c r="E6" s="46"/>
      <c r="F6" s="46" t="str">
        <f>IF(Liste!B28&lt;&gt;0,Liste!H28,"")</f>
        <v/>
      </c>
      <c r="G6" s="2" t="str">
        <f>IF(Liste!B28&lt;&gt;0,Liste!K28,"")</f>
        <v/>
      </c>
      <c r="O6" s="1" t="str">
        <f>Synthèse!BN9</f>
        <v/>
      </c>
    </row>
    <row r="7" spans="1:15" ht="3.75" customHeight="1" thickBot="1" x14ac:dyDescent="0.3">
      <c r="A7" s="324"/>
      <c r="B7" s="165"/>
      <c r="D7" s="179"/>
      <c r="E7" s="47"/>
      <c r="F7" s="46" t="str">
        <f>IF(Liste!B29&lt;&gt;0,Liste!H29,"")</f>
        <v/>
      </c>
      <c r="G7" s="2" t="str">
        <f>IF(Liste!B29&lt;&gt;0,Liste!K29,"")</f>
        <v/>
      </c>
      <c r="O7" s="1" t="str">
        <f>Synthèse!BN10</f>
        <v/>
      </c>
    </row>
    <row r="8" spans="1:15" ht="3.75" hidden="1" customHeight="1" x14ac:dyDescent="0.25">
      <c r="A8" s="324"/>
      <c r="B8" s="165"/>
      <c r="D8" s="179"/>
      <c r="E8" s="47"/>
      <c r="F8" s="46" t="str">
        <f>IF(Liste!B30&lt;&gt;0,Liste!H30,"")</f>
        <v/>
      </c>
      <c r="G8" s="2" t="str">
        <f>IF(Liste!B30&lt;&gt;0,Liste!K30,"")</f>
        <v/>
      </c>
      <c r="O8" s="1" t="str">
        <f>Synthèse!BN11</f>
        <v/>
      </c>
    </row>
    <row r="9" spans="1:15" ht="14.25" customHeight="1" x14ac:dyDescent="0.2">
      <c r="A9" s="160" t="s">
        <v>272</v>
      </c>
      <c r="B9" s="276">
        <f>VLOOKUP($A$5,'C8-2'!$A$3:$Y$85,9,FALSE)</f>
        <v>0</v>
      </c>
      <c r="D9" s="47"/>
      <c r="E9" s="47"/>
      <c r="F9" s="46" t="str">
        <f>IF(Liste!B31&lt;&gt;0,Liste!H31,"")</f>
        <v/>
      </c>
      <c r="G9" s="2" t="str">
        <f>IF(Liste!B31&lt;&gt;0,Liste!K31,"")</f>
        <v/>
      </c>
      <c r="O9" s="1" t="str">
        <f>Synthèse!BN12</f>
        <v/>
      </c>
    </row>
    <row r="10" spans="1:15" ht="14.25" customHeight="1" thickBot="1" x14ac:dyDescent="0.25">
      <c r="A10" s="275" t="s">
        <v>273</v>
      </c>
      <c r="B10" s="277">
        <f>VLOOKUP($A$5,'C8-2'!$A$3:$Y$85,10,FALSE)</f>
        <v>0</v>
      </c>
      <c r="D10" s="47"/>
      <c r="E10" s="47"/>
      <c r="F10" s="46" t="str">
        <f>IF(Liste!B32&lt;&gt;0,Liste!H32,"")</f>
        <v/>
      </c>
      <c r="G10" s="2" t="str">
        <f>IF(Liste!B32&lt;&gt;0,Liste!K32,"")</f>
        <v/>
      </c>
      <c r="O10" s="1" t="str">
        <f>Synthèse!BN13</f>
        <v/>
      </c>
    </row>
    <row r="11" spans="1:15" ht="14.25" customHeight="1" x14ac:dyDescent="0.2">
      <c r="A11" s="163" t="s">
        <v>274</v>
      </c>
      <c r="B11" s="276">
        <f>VLOOKUP($A$5,'C8-2'!$A$3:$Y$85,11,FALSE)</f>
        <v>0</v>
      </c>
      <c r="D11" s="47"/>
      <c r="E11" s="47"/>
      <c r="F11" s="46" t="str">
        <f>IF(Liste!B33&lt;&gt;0,Liste!H33,"")</f>
        <v/>
      </c>
      <c r="G11" s="2" t="str">
        <f>IF(Liste!B33&lt;&gt;0,Liste!K33,"")</f>
        <v/>
      </c>
      <c r="O11" s="1" t="str">
        <f>Synthèse!BN14</f>
        <v/>
      </c>
    </row>
    <row r="12" spans="1:15" ht="14.25" customHeight="1" thickBot="1" x14ac:dyDescent="0.25">
      <c r="A12" s="162" t="s">
        <v>275</v>
      </c>
      <c r="B12" s="277">
        <f>VLOOKUP($A$5,'C8-2'!$A$3:$Y$85,12,FALSE)</f>
        <v>0</v>
      </c>
      <c r="D12" s="47"/>
      <c r="E12" s="47"/>
      <c r="F12" s="46" t="str">
        <f>IF(Liste!B34&lt;&gt;0,Liste!H34,"")</f>
        <v/>
      </c>
      <c r="G12" s="2" t="str">
        <f>IF(Liste!B34&lt;&gt;0,Liste!K34,"")</f>
        <v/>
      </c>
      <c r="O12" s="1" t="str">
        <f>Synthèse!BN15</f>
        <v/>
      </c>
    </row>
    <row r="13" spans="1:15" ht="14.25" customHeight="1" x14ac:dyDescent="0.2">
      <c r="A13" s="160" t="s">
        <v>276</v>
      </c>
      <c r="B13" s="276">
        <f>VLOOKUP($A$5,'C8-2'!$A$3:$Y$85,13,FALSE)</f>
        <v>0</v>
      </c>
      <c r="D13" s="47"/>
      <c r="E13" s="47"/>
      <c r="F13" s="46" t="str">
        <f>IF(Liste!B35&lt;&gt;0,Liste!H35,"")</f>
        <v/>
      </c>
      <c r="G13" s="2" t="str">
        <f>IF(Liste!B35&lt;&gt;0,Liste!K35,"")</f>
        <v/>
      </c>
      <c r="O13" s="1" t="str">
        <f>Synthèse!BN16</f>
        <v/>
      </c>
    </row>
    <row r="14" spans="1:15" ht="14.25" customHeight="1" thickBot="1" x14ac:dyDescent="0.25">
      <c r="A14" s="275" t="s">
        <v>277</v>
      </c>
      <c r="B14" s="277">
        <f>VLOOKUP($A$5,'C8-2'!$A$3:$Y$85,14,FALSE)</f>
        <v>0</v>
      </c>
      <c r="D14" s="47"/>
      <c r="E14" s="47"/>
      <c r="F14" s="46" t="str">
        <f>IF(Liste!B36&lt;&gt;0,Liste!H36,"")</f>
        <v/>
      </c>
      <c r="G14" s="2" t="str">
        <f>IF(Liste!B36&lt;&gt;0,Liste!K36,"")</f>
        <v/>
      </c>
      <c r="O14" s="1" t="str">
        <f>Synthèse!BN17</f>
        <v/>
      </c>
    </row>
    <row r="15" spans="1:15" ht="14.25" customHeight="1" thickBot="1" x14ac:dyDescent="0.25">
      <c r="A15" s="163" t="s">
        <v>278</v>
      </c>
      <c r="B15" s="276">
        <f>VLOOKUP($A$5,'C8-2'!$A$3:$Y$85,15,FALSE)</f>
        <v>0</v>
      </c>
      <c r="D15" s="47"/>
      <c r="E15" s="47"/>
      <c r="F15" s="46" t="str">
        <f>IF(Liste!B37&lt;&gt;0,Liste!H37,"")</f>
        <v/>
      </c>
      <c r="G15" s="2" t="str">
        <f>IF(Liste!B37&lt;&gt;0,Liste!K37,"")</f>
        <v/>
      </c>
      <c r="O15" s="1" t="str">
        <f>Synthèse!BN18</f>
        <v/>
      </c>
    </row>
    <row r="16" spans="1:15" ht="14.25" customHeight="1" x14ac:dyDescent="0.2">
      <c r="A16" s="160" t="s">
        <v>279</v>
      </c>
      <c r="B16" s="276">
        <f>VLOOKUP($A$5,'C8-2'!$A$3:$Y$85,16,FALSE)</f>
        <v>0</v>
      </c>
      <c r="D16" s="47"/>
      <c r="E16" s="47"/>
      <c r="F16" s="46" t="str">
        <f>IF(Liste!B40&lt;&gt;0,Liste!H40,"")</f>
        <v/>
      </c>
      <c r="G16" s="2" t="str">
        <f>IF(Liste!B40&lt;&gt;0,Liste!K40,"")</f>
        <v/>
      </c>
      <c r="O16" s="1" t="str">
        <f>Synthèse!BN19</f>
        <v/>
      </c>
    </row>
    <row r="17" spans="1:15" ht="14.25" customHeight="1" x14ac:dyDescent="0.2">
      <c r="A17" s="161" t="s">
        <v>280</v>
      </c>
      <c r="B17" s="278">
        <f>VLOOKUP($A$5,'C8-2'!$A$3:$Y$85,17,FALSE)</f>
        <v>0</v>
      </c>
      <c r="D17" s="47"/>
      <c r="E17" s="47"/>
      <c r="F17" s="46" t="str">
        <f>IF(Liste!B41&lt;&gt;0,Liste!H41,"")</f>
        <v/>
      </c>
      <c r="G17" s="2" t="str">
        <f>IF(Liste!B41&lt;&gt;0,Liste!K41,"")</f>
        <v/>
      </c>
      <c r="O17" s="1" t="str">
        <f>Synthèse!BN20</f>
        <v/>
      </c>
    </row>
    <row r="18" spans="1:15" ht="14.25" customHeight="1" x14ac:dyDescent="0.2">
      <c r="A18" s="161" t="s">
        <v>281</v>
      </c>
      <c r="B18" s="278">
        <f>VLOOKUP($A$5,'C8-2'!$A$3:$Y$85,18,FALSE)</f>
        <v>0</v>
      </c>
      <c r="D18" s="47"/>
      <c r="E18" s="47"/>
      <c r="F18" s="46" t="str">
        <f>IF(Liste!B42&lt;&gt;0,Liste!H42,"")</f>
        <v/>
      </c>
      <c r="G18" s="2" t="str">
        <f>IF(Liste!B42&lt;&gt;0,Liste!K42,"")</f>
        <v/>
      </c>
      <c r="O18" s="1" t="str">
        <f>Synthèse!BN21</f>
        <v/>
      </c>
    </row>
    <row r="19" spans="1:15" ht="14.25" customHeight="1" x14ac:dyDescent="0.2">
      <c r="A19" s="161" t="s">
        <v>282</v>
      </c>
      <c r="B19" s="278">
        <f>VLOOKUP($A$5,'C8-2'!$A$3:$Y$85,19,FALSE)</f>
        <v>0</v>
      </c>
      <c r="D19" s="47"/>
      <c r="E19" s="47"/>
      <c r="F19" s="46" t="str">
        <f>IF(Liste!B43&lt;&gt;0,Liste!H43,"")</f>
        <v/>
      </c>
      <c r="G19" s="2" t="str">
        <f>IF(Liste!B43&lt;&gt;0,Liste!K43,"")</f>
        <v/>
      </c>
      <c r="O19" s="1" t="str">
        <f>Synthèse!BN22</f>
        <v/>
      </c>
    </row>
    <row r="20" spans="1:15" ht="14.25" customHeight="1" x14ac:dyDescent="0.2">
      <c r="A20" s="161" t="s">
        <v>319</v>
      </c>
      <c r="B20" s="278">
        <f>VLOOKUP($A$5,'C8-2'!$A$3:$Y$85,20,FALSE)</f>
        <v>0</v>
      </c>
      <c r="D20" s="47"/>
      <c r="E20" s="47"/>
      <c r="F20" s="46" t="str">
        <f>IF(Liste!B44&lt;&gt;0,Liste!H44,"")</f>
        <v/>
      </c>
      <c r="G20" s="2" t="str">
        <f>IF(Liste!B44&lt;&gt;0,Liste!K44,"")</f>
        <v/>
      </c>
      <c r="O20" s="1" t="str">
        <f>Synthèse!BN23</f>
        <v/>
      </c>
    </row>
    <row r="21" spans="1:15" ht="14.25" customHeight="1" x14ac:dyDescent="0.2">
      <c r="A21" s="161" t="s">
        <v>283</v>
      </c>
      <c r="B21" s="278">
        <f>VLOOKUP($A$5,'C8-2'!$A$3:$Y$85,21,FALSE)</f>
        <v>0</v>
      </c>
      <c r="D21" s="47"/>
      <c r="E21" s="47"/>
      <c r="F21" s="46" t="str">
        <f>IF(Liste!B45&lt;&gt;0,Liste!H45,"")</f>
        <v/>
      </c>
      <c r="G21" s="2" t="str">
        <f>IF(Liste!B45&lt;&gt;0,Liste!K45,"")</f>
        <v/>
      </c>
      <c r="O21" s="1" t="str">
        <f>Synthèse!BN24</f>
        <v/>
      </c>
    </row>
    <row r="22" spans="1:15" ht="14.25" customHeight="1" thickBot="1" x14ac:dyDescent="0.25">
      <c r="A22" s="275" t="s">
        <v>284</v>
      </c>
      <c r="B22" s="277">
        <f>VLOOKUP($A$5,'C8-2'!$A$3:$Y$85,22,FALSE)</f>
        <v>0</v>
      </c>
      <c r="D22" s="47"/>
      <c r="E22" s="47"/>
      <c r="F22" s="46" t="str">
        <f>IF(Liste!B46&lt;&gt;0,Liste!H46,"")</f>
        <v/>
      </c>
      <c r="G22" s="2" t="str">
        <f>IF(Liste!B46&lt;&gt;0,Liste!K46,"")</f>
        <v/>
      </c>
      <c r="O22" s="1" t="str">
        <f>Synthèse!BN25</f>
        <v/>
      </c>
    </row>
    <row r="23" spans="1:15" ht="14.25" customHeight="1" x14ac:dyDescent="0.2">
      <c r="A23" s="163" t="s">
        <v>285</v>
      </c>
      <c r="B23" s="276">
        <f>VLOOKUP($A$5,'C8-2'!$A$3:$Y$85,23,FALSE)</f>
        <v>0</v>
      </c>
      <c r="D23" s="47"/>
      <c r="E23" s="47"/>
      <c r="F23" s="46" t="str">
        <f>IF(Liste!B47&lt;&gt;0,Liste!H47,"")</f>
        <v/>
      </c>
      <c r="G23" s="2" t="str">
        <f>IF(Liste!B47&lt;&gt;0,Liste!K47,"")</f>
        <v/>
      </c>
      <c r="O23" s="1" t="str">
        <f>Synthèse!BN26</f>
        <v/>
      </c>
    </row>
    <row r="24" spans="1:15" ht="13.5" thickBot="1" x14ac:dyDescent="0.25">
      <c r="A24" s="379" t="s">
        <v>286</v>
      </c>
      <c r="B24" s="380">
        <f>VLOOKUP($A$5,'C8-2'!$A$3:$Y$85,24,FALSE)</f>
        <v>0</v>
      </c>
      <c r="D24" s="47"/>
      <c r="E24" s="47"/>
      <c r="F24" s="46" t="str">
        <f>IF(Liste!B48&lt;&gt;0,Liste!H48,"")</f>
        <v/>
      </c>
      <c r="G24" s="2" t="str">
        <f>IF(Liste!B48&lt;&gt;0,Liste!K48,"")</f>
        <v/>
      </c>
      <c r="O24" s="1" t="str">
        <f>Synthèse!BN27</f>
        <v/>
      </c>
    </row>
    <row r="25" spans="1:15" x14ac:dyDescent="0.2">
      <c r="A25" s="503" t="s">
        <v>373</v>
      </c>
      <c r="B25" s="504"/>
      <c r="D25" s="47"/>
      <c r="E25" s="47"/>
      <c r="F25" s="46" t="str">
        <f>IF(Liste!B49&lt;&gt;0,Liste!H49,"")</f>
        <v/>
      </c>
      <c r="G25" s="2" t="str">
        <f>IF(Liste!B49&lt;&gt;0,Liste!K49,"")</f>
        <v/>
      </c>
      <c r="O25" s="1" t="str">
        <f>Synthèse!BN28</f>
        <v/>
      </c>
    </row>
    <row r="26" spans="1:15" ht="36" customHeight="1" thickBot="1" x14ac:dyDescent="0.25">
      <c r="A26" s="501">
        <f>VLOOKUP($A$5,'C8-2'!$A$3:$Y$85,25,FALSE)</f>
        <v>0</v>
      </c>
      <c r="B26" s="502"/>
      <c r="D26" s="47"/>
      <c r="E26" s="47"/>
      <c r="F26" s="46" t="str">
        <f>IF(Liste!B50&lt;&gt;0,Liste!H50,"")</f>
        <v/>
      </c>
      <c r="G26" s="2" t="str">
        <f>IF(Liste!B50&lt;&gt;0,Liste!K50,"")</f>
        <v/>
      </c>
      <c r="O26" s="1" t="str">
        <f>Synthèse!BN29</f>
        <v/>
      </c>
    </row>
    <row r="27" spans="1:15" ht="14.25" customHeight="1" x14ac:dyDescent="0.2">
      <c r="D27" s="47"/>
      <c r="E27" s="47"/>
      <c r="F27" s="46" t="str">
        <f>IF(Liste!B51&lt;&gt;0,Liste!H51,"")</f>
        <v/>
      </c>
      <c r="G27" s="2" t="str">
        <f>IF(Liste!B51&lt;&gt;0,Liste!K51,"")</f>
        <v/>
      </c>
      <c r="O27" s="1" t="str">
        <f>Synthèse!BN30</f>
        <v/>
      </c>
    </row>
    <row r="28" spans="1:15" ht="14.25" customHeight="1" x14ac:dyDescent="0.2">
      <c r="D28" s="47"/>
      <c r="E28" s="47"/>
      <c r="F28" s="46" t="str">
        <f>IF(Liste!B52&lt;&gt;0,Liste!H52,"")</f>
        <v/>
      </c>
      <c r="G28" s="2" t="str">
        <f>IF(Liste!B52&lt;&gt;0,Liste!K52,"")</f>
        <v/>
      </c>
      <c r="O28" s="1" t="str">
        <f>Synthèse!BN31</f>
        <v/>
      </c>
    </row>
    <row r="29" spans="1:15" ht="14.25" customHeight="1" x14ac:dyDescent="0.2">
      <c r="D29" s="47"/>
      <c r="E29" s="47"/>
      <c r="F29" s="46" t="str">
        <f>IF(Liste!B53&lt;&gt;0,Liste!H53,"")</f>
        <v/>
      </c>
      <c r="G29" s="2" t="str">
        <f>IF(Liste!B53&lt;&gt;0,Liste!K53,"")</f>
        <v/>
      </c>
      <c r="O29" s="1" t="str">
        <f>Synthèse!BN32</f>
        <v/>
      </c>
    </row>
    <row r="30" spans="1:15" s="143" customFormat="1" ht="14.25" customHeight="1" x14ac:dyDescent="0.2">
      <c r="C30" s="273"/>
      <c r="D30" s="144"/>
      <c r="E30" s="144"/>
      <c r="F30" s="145" t="str">
        <f>IF(Liste!B54&lt;&gt;0,Liste!H54,"")</f>
        <v/>
      </c>
      <c r="G30" s="2" t="str">
        <f>IF(Liste!B54&lt;&gt;0,Liste!K54,"")</f>
        <v/>
      </c>
      <c r="O30" s="1" t="str">
        <f>Synthèse!BN33</f>
        <v/>
      </c>
    </row>
    <row r="31" spans="1:15" ht="14.25" customHeight="1" x14ac:dyDescent="0.2">
      <c r="D31" s="47"/>
      <c r="E31" s="47"/>
      <c r="F31" s="46" t="str">
        <f>IF(Liste!B55&lt;&gt;0,Liste!H55,"")</f>
        <v/>
      </c>
      <c r="G31" s="2" t="str">
        <f>IF(Liste!B55&lt;&gt;0,Liste!K55,"")</f>
        <v/>
      </c>
      <c r="O31" s="1" t="str">
        <f>Synthèse!BN34</f>
        <v/>
      </c>
    </row>
    <row r="32" spans="1:15" ht="14.25" customHeight="1" x14ac:dyDescent="0.2">
      <c r="D32" s="47"/>
      <c r="E32" s="47"/>
      <c r="F32" s="46" t="str">
        <f>IF(Liste!B56&lt;&gt;0,Liste!H56,"")</f>
        <v/>
      </c>
      <c r="G32" s="2" t="str">
        <f>IF(Liste!B56&lt;&gt;0,Liste!K56,"")</f>
        <v/>
      </c>
      <c r="O32" s="1" t="str">
        <f>Synthèse!BN35</f>
        <v/>
      </c>
    </row>
    <row r="33" spans="4:15" ht="14.25" customHeight="1" x14ac:dyDescent="0.2">
      <c r="D33" s="47"/>
      <c r="E33" s="47"/>
      <c r="F33" s="46" t="str">
        <f>IF(Liste!B57&lt;&gt;0,Liste!H57,"")</f>
        <v/>
      </c>
      <c r="G33" s="2" t="str">
        <f>IF(Liste!B57&lt;&gt;0,Liste!K57,"")</f>
        <v/>
      </c>
      <c r="O33" s="1" t="str">
        <f>Synthèse!BN36</f>
        <v/>
      </c>
    </row>
    <row r="34" spans="4:15" ht="14.25" customHeight="1" x14ac:dyDescent="0.2">
      <c r="D34" s="47"/>
      <c r="E34" s="47"/>
      <c r="F34" s="46" t="str">
        <f>IF(Liste!B58&lt;&gt;0,Liste!H58,"")</f>
        <v/>
      </c>
      <c r="G34" s="2" t="str">
        <f>IF(Liste!B58&lt;&gt;0,Liste!K58,"")</f>
        <v/>
      </c>
      <c r="O34" s="1" t="str">
        <f>Synthèse!BN37</f>
        <v/>
      </c>
    </row>
    <row r="35" spans="4:15" ht="14.25" customHeight="1" x14ac:dyDescent="0.2">
      <c r="D35" s="47"/>
      <c r="E35" s="47"/>
      <c r="F35" s="46" t="str">
        <f>IF(Liste!B59&lt;&gt;0,Liste!H59,"")</f>
        <v/>
      </c>
      <c r="G35" s="2" t="str">
        <f>IF(Liste!B59&lt;&gt;0,Liste!K59,"")</f>
        <v/>
      </c>
      <c r="O35" s="1" t="str">
        <f>Synthèse!BN38</f>
        <v/>
      </c>
    </row>
    <row r="36" spans="4:15" ht="14.25" customHeight="1" x14ac:dyDescent="0.2">
      <c r="D36" s="47"/>
      <c r="E36" s="47"/>
      <c r="F36" s="46" t="str">
        <f>IF(Liste!B60&lt;&gt;0,Liste!H60,"")</f>
        <v/>
      </c>
      <c r="G36" s="2" t="str">
        <f>IF(Liste!B60&lt;&gt;0,Liste!K60,"")</f>
        <v/>
      </c>
      <c r="O36" s="1" t="str">
        <f>Synthèse!BN39</f>
        <v/>
      </c>
    </row>
    <row r="37" spans="4:15" ht="14.25" customHeight="1" x14ac:dyDescent="0.2">
      <c r="D37" s="47"/>
      <c r="E37" s="47"/>
      <c r="F37" s="46" t="str">
        <f>IF(Liste!B61&lt;&gt;0,Liste!H61,"")</f>
        <v/>
      </c>
      <c r="G37" s="2" t="str">
        <f>IF(Liste!B61&lt;&gt;0,Liste!K61,"")</f>
        <v/>
      </c>
      <c r="O37" s="1" t="str">
        <f>Synthèse!BN40</f>
        <v/>
      </c>
    </row>
    <row r="38" spans="4:15" ht="14.25" customHeight="1" x14ac:dyDescent="0.2">
      <c r="F38" s="46" t="str">
        <f>IF(Liste!B62&lt;&gt;0,Liste!H62,"")</f>
        <v/>
      </c>
      <c r="G38" s="2" t="str">
        <f>IF(Liste!B62&lt;&gt;0,Liste!K62,"")</f>
        <v/>
      </c>
      <c r="O38" s="1" t="str">
        <f>Synthèse!BN41</f>
        <v/>
      </c>
    </row>
    <row r="39" spans="4:15" ht="14.25" customHeight="1" x14ac:dyDescent="0.2">
      <c r="F39" s="46" t="str">
        <f>IF(Liste!B63&lt;&gt;0,Liste!H63,"")</f>
        <v/>
      </c>
      <c r="G39" s="2" t="str">
        <f>IF(Liste!B63&lt;&gt;0,Liste!K63,"")</f>
        <v/>
      </c>
      <c r="O39" s="1" t="str">
        <f>Synthèse!BN42</f>
        <v/>
      </c>
    </row>
    <row r="40" spans="4:15" ht="14.25" customHeight="1" x14ac:dyDescent="0.2">
      <c r="F40" s="46" t="str">
        <f>IF(Liste!B64&lt;&gt;0,Liste!H64,"")</f>
        <v/>
      </c>
      <c r="G40" s="2" t="str">
        <f>IF(Liste!B64&lt;&gt;0,Liste!K64,"")</f>
        <v/>
      </c>
      <c r="O40" s="1" t="str">
        <f>Synthèse!BN43</f>
        <v/>
      </c>
    </row>
    <row r="41" spans="4:15" ht="14.25" customHeight="1" x14ac:dyDescent="0.2">
      <c r="F41" s="46" t="str">
        <f>IF(Liste!B65&lt;&gt;0,Liste!H65,"")</f>
        <v/>
      </c>
      <c r="G41" s="2" t="str">
        <f>IF(Liste!B65&lt;&gt;0,Liste!K65,"")</f>
        <v/>
      </c>
      <c r="O41" s="1" t="str">
        <f>Synthèse!BN44</f>
        <v/>
      </c>
    </row>
    <row r="42" spans="4:15" ht="14.25" customHeight="1" x14ac:dyDescent="0.2">
      <c r="F42" s="46" t="str">
        <f>IF(Liste!B66&lt;&gt;0,Liste!H66,"")</f>
        <v/>
      </c>
      <c r="G42" s="2" t="str">
        <f>IF(Liste!B66&lt;&gt;0,Liste!K66,"")</f>
        <v/>
      </c>
      <c r="O42" s="1" t="str">
        <f>Synthèse!BN45</f>
        <v/>
      </c>
    </row>
    <row r="43" spans="4:15" ht="14.25" customHeight="1" x14ac:dyDescent="0.2">
      <c r="F43" s="46" t="str">
        <f>IF(Liste!B67&lt;&gt;0,Liste!H67,"")</f>
        <v/>
      </c>
      <c r="G43" s="2" t="str">
        <f>IF(Liste!B67&lt;&gt;0,Liste!K67,"")</f>
        <v/>
      </c>
      <c r="O43" s="1" t="str">
        <f>Synthèse!BN46</f>
        <v/>
      </c>
    </row>
    <row r="44" spans="4:15" ht="14.25" customHeight="1" x14ac:dyDescent="0.2">
      <c r="F44" s="46" t="str">
        <f>IF(Liste!B68&lt;&gt;0,Liste!H68,"")</f>
        <v/>
      </c>
      <c r="G44" s="2" t="str">
        <f>IF(Liste!B68&lt;&gt;0,Liste!K68,"")</f>
        <v/>
      </c>
      <c r="O44" s="1" t="str">
        <f>Synthèse!BN47</f>
        <v/>
      </c>
    </row>
    <row r="45" spans="4:15" ht="14.25" customHeight="1" x14ac:dyDescent="0.2">
      <c r="F45" s="46" t="str">
        <f>IF(Liste!B69&lt;&gt;0,Liste!H69,"")</f>
        <v/>
      </c>
      <c r="G45" s="2" t="str">
        <f>IF(Liste!B69&lt;&gt;0,Liste!K69,"")</f>
        <v/>
      </c>
      <c r="O45" s="1" t="str">
        <f>Synthèse!BN48</f>
        <v/>
      </c>
    </row>
    <row r="46" spans="4:15" ht="14.25" customHeight="1" x14ac:dyDescent="0.2">
      <c r="F46" s="46" t="str">
        <f>IF(Liste!B70&lt;&gt;0,Liste!H70,"")</f>
        <v/>
      </c>
      <c r="G46" s="2" t="str">
        <f>IF(Liste!B70&lt;&gt;0,Liste!K70,"")</f>
        <v/>
      </c>
      <c r="O46" s="1" t="str">
        <f>Synthèse!BN49</f>
        <v/>
      </c>
    </row>
    <row r="47" spans="4:15" ht="14.25" customHeight="1" x14ac:dyDescent="0.2">
      <c r="F47" s="46" t="str">
        <f>IF(Liste!B71&lt;&gt;0,Liste!H71,"")</f>
        <v/>
      </c>
      <c r="G47" s="2" t="str">
        <f>IF(Liste!B71&lt;&gt;0,Liste!K71,"")</f>
        <v/>
      </c>
      <c r="O47" s="1" t="str">
        <f>Synthèse!BN50</f>
        <v/>
      </c>
    </row>
    <row r="48" spans="4:15" ht="14.25" customHeight="1" x14ac:dyDescent="0.2">
      <c r="F48" s="46" t="str">
        <f>IF(Liste!B72&lt;&gt;0,Liste!H72,"")</f>
        <v/>
      </c>
      <c r="G48" s="2" t="str">
        <f>IF(Liste!B72&lt;&gt;0,Liste!K72,"")</f>
        <v/>
      </c>
      <c r="O48" s="1" t="str">
        <f>Synthèse!BN51</f>
        <v/>
      </c>
    </row>
    <row r="49" spans="6:15" ht="14.25" customHeight="1" x14ac:dyDescent="0.2">
      <c r="F49" s="46" t="str">
        <f>IF(Liste!B73&lt;&gt;0,Liste!H73,"")</f>
        <v/>
      </c>
      <c r="G49" s="2" t="str">
        <f>IF(Liste!B73&lt;&gt;0,Liste!K73,"")</f>
        <v/>
      </c>
      <c r="O49" s="1" t="str">
        <f>Synthèse!BN52</f>
        <v/>
      </c>
    </row>
    <row r="50" spans="6:15" ht="14.25" customHeight="1" x14ac:dyDescent="0.2">
      <c r="F50" s="46" t="str">
        <f>IF(Liste!B74&lt;&gt;0,Liste!H74,"")</f>
        <v/>
      </c>
      <c r="G50" s="2" t="str">
        <f>IF(Liste!B74&lt;&gt;0,Liste!K74,"")</f>
        <v/>
      </c>
      <c r="O50" s="1" t="str">
        <f>Synthèse!BN53</f>
        <v/>
      </c>
    </row>
    <row r="51" spans="6:15" ht="14.25" customHeight="1" x14ac:dyDescent="0.2">
      <c r="F51" s="46" t="str">
        <f>IF(Liste!B75&lt;&gt;0,Liste!H75,"")</f>
        <v/>
      </c>
      <c r="G51" s="2" t="str">
        <f>IF(Liste!B75&lt;&gt;0,Liste!K75,"")</f>
        <v/>
      </c>
      <c r="O51" s="1" t="str">
        <f>Synthèse!BN54</f>
        <v/>
      </c>
    </row>
    <row r="52" spans="6:15" ht="14.25" customHeight="1" x14ac:dyDescent="0.2">
      <c r="F52" s="46" t="str">
        <f>IF(Liste!B76&lt;&gt;0,Liste!H76,"")</f>
        <v/>
      </c>
      <c r="G52" s="2" t="str">
        <f>IF(Liste!B76&lt;&gt;0,Liste!K76,"")</f>
        <v/>
      </c>
      <c r="O52" s="1" t="str">
        <f>Synthèse!BN55</f>
        <v/>
      </c>
    </row>
    <row r="53" spans="6:15" ht="14.25" customHeight="1" x14ac:dyDescent="0.2">
      <c r="F53" s="46" t="str">
        <f>IF(Liste!B77&lt;&gt;0,Liste!H77,"")</f>
        <v/>
      </c>
      <c r="G53" s="2" t="str">
        <f>IF(Liste!B77&lt;&gt;0,Liste!K77,"")</f>
        <v/>
      </c>
      <c r="O53" s="1" t="str">
        <f>Synthèse!BN56</f>
        <v/>
      </c>
    </row>
    <row r="54" spans="6:15" ht="10.5" customHeight="1" x14ac:dyDescent="0.2">
      <c r="F54" s="46" t="str">
        <f>IF(Liste!B78&lt;&gt;0,Liste!H78,"")</f>
        <v/>
      </c>
      <c r="G54" s="2" t="str">
        <f>IF(Liste!B78&lt;&gt;0,Liste!K78,"")</f>
        <v/>
      </c>
      <c r="O54" s="1" t="str">
        <f>Synthèse!BN57</f>
        <v/>
      </c>
    </row>
    <row r="55" spans="6:15" x14ac:dyDescent="0.2">
      <c r="F55" s="46" t="str">
        <f>IF(Liste!B79&lt;&gt;0,Liste!H79,"")</f>
        <v/>
      </c>
      <c r="G55" s="2" t="str">
        <f>IF(Liste!B79&lt;&gt;0,Liste!K79,"")</f>
        <v/>
      </c>
      <c r="O55" s="1" t="str">
        <f>Synthèse!BN58</f>
        <v/>
      </c>
    </row>
    <row r="56" spans="6:15" x14ac:dyDescent="0.2">
      <c r="F56" s="46" t="str">
        <f>IF(Liste!B80&lt;&gt;0,Liste!H80,"")</f>
        <v/>
      </c>
      <c r="G56" s="2" t="str">
        <f>IF(Liste!B80&lt;&gt;0,Liste!K80,"")</f>
        <v/>
      </c>
      <c r="O56" s="1" t="str">
        <f>Synthèse!BN59</f>
        <v/>
      </c>
    </row>
    <row r="57" spans="6:15" x14ac:dyDescent="0.2">
      <c r="F57" s="46" t="str">
        <f>IF(Liste!B81&lt;&gt;0,Liste!H81,"")</f>
        <v/>
      </c>
      <c r="G57" s="2" t="str">
        <f>IF(Liste!B81&lt;&gt;0,Liste!K81,"")</f>
        <v/>
      </c>
      <c r="O57" s="1" t="str">
        <f>Synthèse!BN60</f>
        <v/>
      </c>
    </row>
    <row r="58" spans="6:15" x14ac:dyDescent="0.2">
      <c r="F58" s="46" t="str">
        <f>IF(Liste!B82&lt;&gt;0,Liste!H82,"")</f>
        <v/>
      </c>
      <c r="G58" s="2" t="str">
        <f>IF(Liste!B82&lt;&gt;0,Liste!K82,"")</f>
        <v/>
      </c>
      <c r="O58" s="1" t="str">
        <f>Synthèse!BN61</f>
        <v/>
      </c>
    </row>
    <row r="59" spans="6:15" x14ac:dyDescent="0.2">
      <c r="F59" s="46" t="str">
        <f>IF(Liste!B83&lt;&gt;0,Liste!H83,"")</f>
        <v/>
      </c>
      <c r="G59" s="2" t="str">
        <f>IF(Liste!B83&lt;&gt;0,Liste!K83,"")</f>
        <v/>
      </c>
      <c r="O59" s="1" t="str">
        <f>Synthèse!BN62</f>
        <v/>
      </c>
    </row>
    <row r="60" spans="6:15" x14ac:dyDescent="0.2">
      <c r="F60" s="46" t="str">
        <f>IF(Liste!B84&lt;&gt;0,Liste!H84,"")</f>
        <v/>
      </c>
      <c r="G60" s="2" t="str">
        <f>IF(Liste!B84&lt;&gt;0,Liste!K84,"")</f>
        <v/>
      </c>
      <c r="O60" s="1" t="str">
        <f>Synthèse!BN63</f>
        <v/>
      </c>
    </row>
    <row r="61" spans="6:15" x14ac:dyDescent="0.2">
      <c r="F61" s="46" t="str">
        <f>IF(Liste!B85&lt;&gt;0,Liste!H85,"")</f>
        <v/>
      </c>
      <c r="G61" s="2" t="str">
        <f>IF(Liste!B85&lt;&gt;0,Liste!K85,"")</f>
        <v/>
      </c>
      <c r="O61" s="1" t="str">
        <f>Synthèse!BN64</f>
        <v/>
      </c>
    </row>
    <row r="62" spans="6:15" x14ac:dyDescent="0.2">
      <c r="F62" s="46" t="str">
        <f>IF(Liste!B86&lt;&gt;0,Liste!H86,"")</f>
        <v/>
      </c>
      <c r="G62" s="2" t="str">
        <f>IF(Liste!B86&lt;&gt;0,Liste!K86,"")</f>
        <v/>
      </c>
      <c r="O62" s="1" t="str">
        <f>Synthèse!BN65</f>
        <v/>
      </c>
    </row>
    <row r="63" spans="6:15" x14ac:dyDescent="0.2">
      <c r="F63" s="46" t="str">
        <f>IF(Liste!B87&lt;&gt;0,Liste!H87,"")</f>
        <v/>
      </c>
      <c r="G63" s="2" t="str">
        <f>IF(Liste!B87&lt;&gt;0,Liste!K87,"")</f>
        <v/>
      </c>
      <c r="O63" s="1" t="str">
        <f>Synthèse!BN66</f>
        <v/>
      </c>
    </row>
    <row r="64" spans="6:15" x14ac:dyDescent="0.2">
      <c r="F64" s="46" t="str">
        <f>IF(Liste!B88&lt;&gt;0,Liste!H88,"")</f>
        <v/>
      </c>
      <c r="G64" s="2" t="str">
        <f>IF(Liste!B88&lt;&gt;0,Liste!K88,"")</f>
        <v/>
      </c>
      <c r="O64" s="1" t="str">
        <f>Synthèse!BN67</f>
        <v/>
      </c>
    </row>
    <row r="65" spans="6:15" x14ac:dyDescent="0.2">
      <c r="F65" s="46" t="str">
        <f>IF(Liste!B89&lt;&gt;0,Liste!H89,"")</f>
        <v/>
      </c>
      <c r="G65" s="2" t="str">
        <f>IF(Liste!B89&lt;&gt;0,Liste!K89,"")</f>
        <v/>
      </c>
      <c r="O65" s="1" t="str">
        <f>Synthèse!BN68</f>
        <v/>
      </c>
    </row>
    <row r="66" spans="6:15" x14ac:dyDescent="0.2">
      <c r="F66" s="46" t="str">
        <f>IF(Liste!B90&lt;&gt;0,Liste!H90,"")</f>
        <v/>
      </c>
      <c r="G66" s="2" t="str">
        <f>IF(Liste!B90&lt;&gt;0,Liste!K90,"")</f>
        <v/>
      </c>
      <c r="O66" s="1" t="str">
        <f>Synthèse!BN69</f>
        <v/>
      </c>
    </row>
    <row r="67" spans="6:15" x14ac:dyDescent="0.2">
      <c r="F67" s="46" t="str">
        <f>IF(Liste!B91&lt;&gt;0,Liste!H91,"")</f>
        <v/>
      </c>
      <c r="G67" s="2" t="str">
        <f>IF(Liste!B91&lt;&gt;0,Liste!K91,"")</f>
        <v/>
      </c>
      <c r="O67" s="1" t="str">
        <f>Synthèse!BN70</f>
        <v/>
      </c>
    </row>
    <row r="68" spans="6:15" x14ac:dyDescent="0.2">
      <c r="F68" s="46" t="str">
        <f>IF(Liste!B92&lt;&gt;0,Liste!H92,"")</f>
        <v/>
      </c>
      <c r="G68" s="2" t="str">
        <f>IF(Liste!B92&lt;&gt;0,Liste!K92,"")</f>
        <v/>
      </c>
      <c r="O68" s="1" t="str">
        <f>Synthèse!BN71</f>
        <v/>
      </c>
    </row>
    <row r="69" spans="6:15" x14ac:dyDescent="0.2">
      <c r="F69" s="46" t="str">
        <f>IF(Liste!B93&lt;&gt;0,Liste!H93,"")</f>
        <v/>
      </c>
      <c r="G69" s="2" t="str">
        <f>IF(Liste!B93&lt;&gt;0,Liste!K93,"")</f>
        <v/>
      </c>
      <c r="O69" s="1" t="str">
        <f>Synthèse!BN72</f>
        <v/>
      </c>
    </row>
    <row r="70" spans="6:15" x14ac:dyDescent="0.2">
      <c r="F70" s="46" t="str">
        <f>IF(Liste!B94&lt;&gt;0,Liste!H94,"")</f>
        <v/>
      </c>
      <c r="G70" s="2" t="str">
        <f>IF(Liste!B94&lt;&gt;0,Liste!K94,"")</f>
        <v/>
      </c>
      <c r="O70" s="1" t="str">
        <f>Synthèse!BN73</f>
        <v/>
      </c>
    </row>
    <row r="71" spans="6:15" x14ac:dyDescent="0.2">
      <c r="F71" s="46" t="str">
        <f>IF(Liste!B95&lt;&gt;0,Liste!H95,"")</f>
        <v/>
      </c>
      <c r="G71" s="2" t="str">
        <f>IF(Liste!B95&lt;&gt;0,Liste!K95,"")</f>
        <v/>
      </c>
      <c r="O71" s="1" t="str">
        <f>Synthèse!BN74</f>
        <v/>
      </c>
    </row>
    <row r="72" spans="6:15" x14ac:dyDescent="0.2">
      <c r="F72" s="46" t="str">
        <f>IF(Liste!B96&lt;&gt;0,Liste!H96,"")</f>
        <v/>
      </c>
      <c r="G72" s="2" t="str">
        <f>IF(Liste!B96&lt;&gt;0,Liste!K96,"")</f>
        <v/>
      </c>
      <c r="O72" s="1" t="str">
        <f>Synthèse!BN75</f>
        <v/>
      </c>
    </row>
    <row r="73" spans="6:15" x14ac:dyDescent="0.2">
      <c r="F73" s="46" t="str">
        <f>IF(Liste!B97&lt;&gt;0,Liste!H97,"")</f>
        <v/>
      </c>
      <c r="G73" s="2" t="str">
        <f>IF(Liste!B97&lt;&gt;0,Liste!K97,"")</f>
        <v/>
      </c>
      <c r="O73" s="1" t="str">
        <f>Synthèse!BN76</f>
        <v/>
      </c>
    </row>
    <row r="74" spans="6:15" x14ac:dyDescent="0.2">
      <c r="F74" s="46" t="str">
        <f>IF(Liste!B98&lt;&gt;0,Liste!H98,"")</f>
        <v/>
      </c>
      <c r="G74" s="2" t="str">
        <f>IF(Liste!B98&lt;&gt;0,Liste!K98,"")</f>
        <v/>
      </c>
      <c r="O74" s="1" t="str">
        <f>Synthèse!BN77</f>
        <v/>
      </c>
    </row>
    <row r="75" spans="6:15" x14ac:dyDescent="0.2">
      <c r="F75" s="46" t="str">
        <f>IF(Liste!B99&lt;&gt;0,Liste!H99,"")</f>
        <v/>
      </c>
      <c r="G75" s="2" t="str">
        <f>IF(Liste!B99&lt;&gt;0,Liste!K99,"")</f>
        <v/>
      </c>
      <c r="O75" s="1" t="str">
        <f>Synthèse!BN78</f>
        <v/>
      </c>
    </row>
    <row r="76" spans="6:15" x14ac:dyDescent="0.2">
      <c r="F76" s="46" t="str">
        <f>IF(Liste!B100&lt;&gt;0,Liste!H100,"")</f>
        <v/>
      </c>
      <c r="G76" s="2" t="str">
        <f>IF(Liste!B100&lt;&gt;0,Liste!K100,"")</f>
        <v/>
      </c>
      <c r="O76" s="1" t="str">
        <f>Synthèse!BN79</f>
        <v/>
      </c>
    </row>
    <row r="77" spans="6:15" x14ac:dyDescent="0.2">
      <c r="F77" s="46" t="str">
        <f>IF(Liste!B101&lt;&gt;0,Liste!H101,"")</f>
        <v/>
      </c>
      <c r="G77" s="2" t="str">
        <f>IF(Liste!B101&lt;&gt;0,Liste!K101,"")</f>
        <v/>
      </c>
      <c r="O77" s="1" t="str">
        <f>Synthèse!BN80</f>
        <v/>
      </c>
    </row>
    <row r="78" spans="6:15" x14ac:dyDescent="0.2">
      <c r="F78" s="46" t="str">
        <f>IF(Liste!B102&lt;&gt;0,Liste!H102,"")</f>
        <v/>
      </c>
      <c r="G78" s="2" t="str">
        <f>IF(Liste!B102&lt;&gt;0,Liste!K102,"")</f>
        <v/>
      </c>
      <c r="O78" s="1" t="str">
        <f>Synthèse!BN81</f>
        <v/>
      </c>
    </row>
    <row r="79" spans="6:15" x14ac:dyDescent="0.2">
      <c r="F79" s="46" t="str">
        <f>IF(Liste!B103&lt;&gt;0,Liste!H103,"")</f>
        <v/>
      </c>
      <c r="G79" s="2" t="str">
        <f>IF(Liste!B103&lt;&gt;0,Liste!K103,"")</f>
        <v/>
      </c>
      <c r="O79" s="1" t="str">
        <f>Synthèse!BN82</f>
        <v/>
      </c>
    </row>
    <row r="80" spans="6:15" x14ac:dyDescent="0.2">
      <c r="F80" s="46" t="str">
        <f>IF(Liste!B104&lt;&gt;0,Liste!H104,"")</f>
        <v/>
      </c>
      <c r="G80" s="2" t="str">
        <f>IF(Liste!B104&lt;&gt;0,Liste!K104,"")</f>
        <v/>
      </c>
      <c r="O80" s="1" t="str">
        <f>Synthèse!BN83</f>
        <v/>
      </c>
    </row>
    <row r="81" spans="6:15" x14ac:dyDescent="0.2">
      <c r="F81" s="46" t="str">
        <f>IF(Liste!B105&lt;&gt;0,Liste!H105,"")</f>
        <v/>
      </c>
      <c r="G81" s="2" t="str">
        <f>IF(Liste!B105&lt;&gt;0,Liste!K105,"")</f>
        <v/>
      </c>
      <c r="O81" s="1" t="str">
        <f>Synthèse!BN84</f>
        <v/>
      </c>
    </row>
    <row r="82" spans="6:15" x14ac:dyDescent="0.2">
      <c r="F82" s="46" t="str">
        <f>IF(Liste!B106&lt;&gt;0,Liste!H106,"")</f>
        <v/>
      </c>
      <c r="G82" s="2" t="str">
        <f>IF(Liste!B106&lt;&gt;0,Liste!K106,"")</f>
        <v/>
      </c>
      <c r="O82" s="1" t="str">
        <f>Synthèse!BN85</f>
        <v/>
      </c>
    </row>
    <row r="83" spans="6:15" x14ac:dyDescent="0.2">
      <c r="F83" s="46" t="str">
        <f>IF(Liste!B107&lt;&gt;0,Liste!H107,"")</f>
        <v/>
      </c>
      <c r="G83" s="2" t="str">
        <f>IF(Liste!B107&lt;&gt;0,Liste!K107,"")</f>
        <v/>
      </c>
      <c r="O83" s="1" t="str">
        <f>Synthèse!BN86</f>
        <v/>
      </c>
    </row>
    <row r="84" spans="6:15" x14ac:dyDescent="0.2">
      <c r="F84" s="46" t="str">
        <f>IF(Liste!B108&lt;&gt;0,Liste!H108,"")</f>
        <v/>
      </c>
      <c r="G84" s="2" t="str">
        <f>IF(Liste!B108&lt;&gt;0,Liste!K108,"")</f>
        <v/>
      </c>
    </row>
    <row r="85" spans="6:15" x14ac:dyDescent="0.2">
      <c r="F85" s="46" t="str">
        <f>IF(Liste!B109&lt;&gt;0,Liste!H109,"")</f>
        <v/>
      </c>
      <c r="G85" s="2" t="str">
        <f>IF(Liste!B109&lt;&gt;0,Liste!K109,"")</f>
        <v/>
      </c>
    </row>
    <row r="86" spans="6:15" x14ac:dyDescent="0.2">
      <c r="F86" s="46" t="str">
        <f>IF(Liste!B110&lt;&gt;0,Liste!H110,"")</f>
        <v/>
      </c>
      <c r="G86" s="2" t="str">
        <f>IF(Liste!B110&lt;&gt;0,Liste!K110,"")</f>
        <v/>
      </c>
    </row>
    <row r="87" spans="6:15" x14ac:dyDescent="0.2">
      <c r="F87" s="46" t="str">
        <f>IF(Liste!B111&lt;&gt;0,Liste!H111,"")</f>
        <v/>
      </c>
      <c r="G87" s="2" t="str">
        <f>IF(Liste!B111&lt;&gt;0,Liste!K111,"")</f>
        <v/>
      </c>
    </row>
    <row r="88" spans="6:15" x14ac:dyDescent="0.2">
      <c r="F88" s="46" t="str">
        <f>IF(Liste!B112&lt;&gt;0,Liste!H112,"")</f>
        <v/>
      </c>
      <c r="G88" s="2" t="str">
        <f>IF(Liste!B112&lt;&gt;0,Liste!K112,"")</f>
        <v/>
      </c>
    </row>
    <row r="89" spans="6:15" x14ac:dyDescent="0.2">
      <c r="F89" s="46" t="str">
        <f>IF(Liste!B113&lt;&gt;0,Liste!H113,"")</f>
        <v/>
      </c>
      <c r="G89" s="2" t="str">
        <f>IF(Liste!B113&lt;&gt;0,Liste!K113,"")</f>
        <v/>
      </c>
    </row>
    <row r="90" spans="6:15" x14ac:dyDescent="0.2">
      <c r="F90" s="46" t="str">
        <f>IF(Liste!B114&lt;&gt;0,Liste!H114,"")</f>
        <v/>
      </c>
      <c r="G90" s="2" t="str">
        <f>IF(Liste!B114&lt;&gt;0,Liste!K114,"")</f>
        <v/>
      </c>
    </row>
    <row r="91" spans="6:15" x14ac:dyDescent="0.2">
      <c r="F91" s="46" t="str">
        <f>IF(Liste!B115&lt;&gt;0,Liste!H115,"")</f>
        <v/>
      </c>
      <c r="G91" s="2" t="str">
        <f>IF(Liste!B115&lt;&gt;0,Liste!K115,"")</f>
        <v/>
      </c>
    </row>
    <row r="92" spans="6:15" x14ac:dyDescent="0.2">
      <c r="F92" s="46" t="str">
        <f>IF(Liste!B116&lt;&gt;0,Liste!H116,"")</f>
        <v/>
      </c>
      <c r="G92" s="2" t="str">
        <f>IF(Liste!B116&lt;&gt;0,Liste!K116,"")</f>
        <v/>
      </c>
    </row>
    <row r="93" spans="6:15" x14ac:dyDescent="0.2">
      <c r="F93" s="46" t="str">
        <f>IF(Liste!B117&lt;&gt;0,Liste!H117,"")</f>
        <v/>
      </c>
      <c r="G93" s="2" t="str">
        <f>IF(Liste!B117&lt;&gt;0,Liste!K117,"")</f>
        <v/>
      </c>
    </row>
    <row r="94" spans="6:15" x14ac:dyDescent="0.2">
      <c r="F94" s="46" t="str">
        <f>IF(Liste!B118&lt;&gt;0,Liste!H118,"")</f>
        <v/>
      </c>
      <c r="G94" s="2" t="str">
        <f>IF(Liste!B118&lt;&gt;0,Liste!K118,"")</f>
        <v/>
      </c>
    </row>
    <row r="95" spans="6:15" x14ac:dyDescent="0.2">
      <c r="F95" s="46" t="str">
        <f>IF(Liste!B119&lt;&gt;0,Liste!H119,"")</f>
        <v/>
      </c>
      <c r="G95" s="2" t="str">
        <f>IF(Liste!B119&lt;&gt;0,Liste!K119,"")</f>
        <v/>
      </c>
    </row>
    <row r="96" spans="6:15" x14ac:dyDescent="0.2">
      <c r="F96" s="46" t="str">
        <f>IF(Liste!B120&lt;&gt;0,Liste!H120,"")</f>
        <v/>
      </c>
      <c r="G96" s="2" t="str">
        <f>IF(Liste!B120&lt;&gt;0,Liste!K120,"")</f>
        <v/>
      </c>
    </row>
    <row r="97" spans="6:7" x14ac:dyDescent="0.2">
      <c r="F97" s="46" t="str">
        <f>IF(Liste!B121&lt;&gt;0,Liste!H121,"")</f>
        <v/>
      </c>
      <c r="G97" s="2" t="str">
        <f>IF(Liste!B121&lt;&gt;0,Liste!K121,"")</f>
        <v/>
      </c>
    </row>
    <row r="98" spans="6:7" x14ac:dyDescent="0.2">
      <c r="F98" s="46" t="str">
        <f>IF(Liste!B122&lt;&gt;0,Liste!H122,"")</f>
        <v/>
      </c>
      <c r="G98" s="2" t="str">
        <f>IF(Liste!B122&lt;&gt;0,Liste!K122,"")</f>
        <v/>
      </c>
    </row>
    <row r="99" spans="6:7" x14ac:dyDescent="0.2">
      <c r="G99" s="2" t="str">
        <f>IF(Liste!B123&lt;&gt;0,Liste!K123,"")</f>
        <v/>
      </c>
    </row>
  </sheetData>
  <sheetProtection password="CF99" sheet="1" objects="1" scenarios="1"/>
  <mergeCells count="6">
    <mergeCell ref="A1:B1"/>
    <mergeCell ref="A3:B4"/>
    <mergeCell ref="A2:B2"/>
    <mergeCell ref="A5:B6"/>
    <mergeCell ref="A26:B26"/>
    <mergeCell ref="A25:B25"/>
  </mergeCells>
  <dataValidations count="1">
    <dataValidation type="list" allowBlank="1" showInputMessage="1" showErrorMessage="1" sqref="A5:B6">
      <formula1>$O$1:$O$83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pageOrder="overThenDown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77"/>
  <sheetViews>
    <sheetView showGridLines="0" showRowColHeaders="0" zoomScale="60" zoomScaleNormal="60" workbookViewId="0">
      <selection sqref="A1:B1"/>
    </sheetView>
  </sheetViews>
  <sheetFormatPr baseColWidth="10" defaultColWidth="11" defaultRowHeight="15" customHeight="1" x14ac:dyDescent="0.2"/>
  <cols>
    <col min="1" max="1" width="121.140625" style="21" customWidth="1"/>
    <col min="2" max="2" width="5.85546875" style="21" bestFit="1" customWidth="1"/>
    <col min="3" max="3" width="1.140625" style="21" customWidth="1"/>
    <col min="4" max="4" width="116.85546875" style="21" customWidth="1"/>
    <col min="5" max="5" width="5.85546875" style="21" customWidth="1"/>
    <col min="6" max="6" width="1.28515625" style="21" customWidth="1"/>
    <col min="7" max="7" width="115.42578125" style="21" bestFit="1" customWidth="1"/>
    <col min="8" max="8" width="5.85546875" style="21" customWidth="1"/>
    <col min="9" max="12" width="11" style="21"/>
    <col min="13" max="13" width="6.42578125" style="21" customWidth="1"/>
    <col min="14" max="14" width="12.85546875" style="21" hidden="1" customWidth="1"/>
    <col min="15" max="16384" width="11" style="21"/>
  </cols>
  <sheetData>
    <row r="1" spans="1:14" s="23" customFormat="1" ht="25.5" customHeight="1" x14ac:dyDescent="0.2">
      <c r="A1" s="505" t="s">
        <v>506</v>
      </c>
      <c r="B1" s="506"/>
      <c r="C1" s="308"/>
      <c r="D1" s="507" t="str">
        <f>A1</f>
        <v/>
      </c>
      <c r="E1" s="508"/>
      <c r="F1" s="308"/>
      <c r="G1" s="507" t="str">
        <f>A1</f>
        <v/>
      </c>
      <c r="H1" s="508"/>
      <c r="N1" s="367" t="str">
        <f>Synthèse!BN4</f>
        <v/>
      </c>
    </row>
    <row r="2" spans="1:14" s="23" customFormat="1" ht="15" customHeight="1" x14ac:dyDescent="0.2">
      <c r="A2" s="370" t="s">
        <v>364</v>
      </c>
      <c r="B2" s="371"/>
      <c r="C2" s="308"/>
      <c r="D2" s="370" t="s">
        <v>365</v>
      </c>
      <c r="E2" s="371"/>
      <c r="F2" s="308"/>
      <c r="G2" s="370" t="s">
        <v>366</v>
      </c>
      <c r="H2" s="371"/>
      <c r="N2" s="367" t="str">
        <f>Synthèse!BN5</f>
        <v/>
      </c>
    </row>
    <row r="3" spans="1:14" s="23" customFormat="1" ht="15" customHeight="1" x14ac:dyDescent="0.2">
      <c r="A3" s="83" t="str">
        <f>Compétences!B3</f>
        <v>DIRE</v>
      </c>
      <c r="B3" s="314">
        <f>HLOOKUP($A$1,Comp1!C$1:$CG$37,3,FALSE)</f>
        <v>0</v>
      </c>
      <c r="C3" s="309"/>
      <c r="D3" s="83" t="str">
        <f>Compétences!C3</f>
        <v>RÉAGIR ET DIALOGUER</v>
      </c>
      <c r="E3" s="314">
        <f>HLOOKUP($A$1,Comp2!C$1:$CG$24,3,FALSE)</f>
        <v>0</v>
      </c>
      <c r="F3" s="309"/>
      <c r="G3" s="83" t="str">
        <f>Compétences!D3</f>
        <v>NOMBRES ET CALCUL</v>
      </c>
      <c r="H3" s="314">
        <f>HLOOKUP($A$1,Comp3!C$1:$CG$25,3,FALSE)</f>
        <v>0</v>
      </c>
      <c r="N3" s="367" t="str">
        <f>Synthèse!BN6</f>
        <v/>
      </c>
    </row>
    <row r="4" spans="1:14" s="23" customFormat="1" ht="15" customHeight="1" x14ac:dyDescent="0.2">
      <c r="A4" s="307" t="str">
        <f>IF(B4=0,Compétences!B4,"")</f>
        <v>S’exprimer à l’oral comme à l’écrit dans un vocabulaire approprié et précis</v>
      </c>
      <c r="B4" s="306">
        <f>HLOOKUP($A$1,Comp1!C$1:$CG$37,4,FALSE)</f>
        <v>0</v>
      </c>
      <c r="C4" s="309"/>
      <c r="D4" s="307" t="str">
        <f>IF(E4=0,Compétences!C4,"")</f>
        <v>Communiquer, au besoin avec des pauses pour chercher ses mots</v>
      </c>
      <c r="E4" s="306">
        <f>HLOOKUP($A$1,Comp2!C$1:$CG$24,4,FALSE)</f>
        <v>0</v>
      </c>
      <c r="F4" s="309"/>
      <c r="G4" s="307" t="str">
        <f>IF(H4=0,Compétences!D4,"")</f>
        <v>Écrire, nommer, comparer et utiliser les nombres entiers, les nombres décimaux (jusqu’au centième) et quelques fractions simples</v>
      </c>
      <c r="H4" s="306">
        <f>HLOOKUP($A$1,Comp3!C$1:$CG$25,4,FALSE)</f>
        <v>0</v>
      </c>
      <c r="N4" s="367" t="str">
        <f>Synthèse!BN7</f>
        <v/>
      </c>
    </row>
    <row r="5" spans="1:14" s="23" customFormat="1" ht="15" customHeight="1" x14ac:dyDescent="0.2">
      <c r="A5" s="307" t="str">
        <f>IF(B5=0,Compétences!B5,"")</f>
        <v>Prendre la parole en respectant le niveau de langue adapté</v>
      </c>
      <c r="B5" s="306">
        <f>HLOOKUP($A$1,Comp1!C$1:$CG$37,5,FALSE)</f>
        <v>0</v>
      </c>
      <c r="C5" s="309"/>
      <c r="D5" s="307" t="str">
        <f>IF(E5=0,Compétences!C5,"")</f>
        <v>Se présenter ; présenter quelqu’un ; demander à quelqu’un de ses nouvelles en utilisant les formes de politesse les plus élémentaires ; accueil et prise de congé</v>
      </c>
      <c r="E5" s="306">
        <f>HLOOKUP($A$1,Comp2!C$1:$CG$24,5,FALSE)</f>
        <v>0</v>
      </c>
      <c r="F5" s="309"/>
      <c r="G5" s="307" t="str">
        <f>IF(H5=0,Compétences!D5,"")</f>
        <v>Restituer les tables d’addition et de multiplication de 2 à 9</v>
      </c>
      <c r="H5" s="306">
        <f>HLOOKUP($A$1,Comp3!C$1:$CG$25,5,FALSE)</f>
        <v>0</v>
      </c>
      <c r="N5" s="367" t="str">
        <f>Synthèse!BN8</f>
        <v/>
      </c>
    </row>
    <row r="6" spans="1:14" s="23" customFormat="1" ht="15" customHeight="1" x14ac:dyDescent="0.2">
      <c r="A6" s="307" t="str">
        <f>IF(B6=0,Compétences!B6,"")</f>
        <v>Répondre à une question par une phrase complète à l’oral</v>
      </c>
      <c r="B6" s="306">
        <f>HLOOKUP($A$1,Comp1!C$1:$CG$37,6,FALSE)</f>
        <v>0</v>
      </c>
      <c r="C6" s="309"/>
      <c r="D6" s="307" t="str">
        <f>IF(E6=0,Compétences!C6,"")</f>
        <v>Répondre à des questions et en poser (sujets familiers ou besoins immédiats)</v>
      </c>
      <c r="E6" s="306">
        <f>HLOOKUP($A$1,Comp2!C$1:$CG$24,6,FALSE)</f>
        <v>0</v>
      </c>
      <c r="F6" s="309"/>
      <c r="G6" s="307" t="str">
        <f>IF(H6=0,Compétences!D6,"")</f>
        <v>Utiliser les techniques opératoires des quatre opérations sur les nombres entiers et décimaux (pour la division, le diviseur est un nombre entier)</v>
      </c>
      <c r="H6" s="306">
        <f>HLOOKUP($A$1,Comp3!C$1:$CG$25,6,FALSE)</f>
        <v>0</v>
      </c>
      <c r="N6" s="367" t="str">
        <f>Synthèse!BN9</f>
        <v/>
      </c>
    </row>
    <row r="7" spans="1:14" s="23" customFormat="1" ht="15" customHeight="1" x14ac:dyDescent="0.2">
      <c r="A7" s="307" t="str">
        <f>IF(B7=0,Compétences!B7,"")</f>
        <v>Prendre part à un dialogue : prendre la parole devant les autres, écouter autrui, formuler et justifier un point de vue</v>
      </c>
      <c r="B7" s="306">
        <f>HLOOKUP($A$1,Comp1!C$1:$CG$37,7,FALSE)</f>
        <v>0</v>
      </c>
      <c r="C7" s="309"/>
      <c r="D7" s="307" t="str">
        <f>IF(E7=0,Compétences!C7,"")</f>
        <v>Épeler des mots familiers</v>
      </c>
      <c r="E7" s="306">
        <f>HLOOKUP($A$1,Comp2!C$1:$CG$24,7,FALSE)</f>
        <v>0</v>
      </c>
      <c r="F7" s="309"/>
      <c r="G7" s="307" t="str">
        <f>IF(H7=0,Compétences!D7,"")</f>
        <v>Ajouter deux fractions décimales ou deux fractions simples de même dénominateur</v>
      </c>
      <c r="H7" s="306">
        <f>HLOOKUP($A$1,Comp3!C$1:$CG$25,7,FALSE)</f>
        <v>0</v>
      </c>
      <c r="N7" s="367" t="str">
        <f>Synthèse!BN10</f>
        <v/>
      </c>
    </row>
    <row r="8" spans="1:14" s="23" customFormat="1" ht="15" customHeight="1" x14ac:dyDescent="0.2">
      <c r="A8" s="307" t="str">
        <f>IF(B8=0,Compétences!B8,"")</f>
        <v>Dire de mémoire, de façon expressive, une dizaine de poèmes et de textes en prose</v>
      </c>
      <c r="B8" s="306">
        <f>HLOOKUP($A$1,Comp1!C$1:$CG$37,8,FALSE)</f>
        <v>0</v>
      </c>
      <c r="C8" s="309"/>
      <c r="D8" s="83" t="str">
        <f>Compétences!C8</f>
        <v>COMPRENDRE À L’ORAL</v>
      </c>
      <c r="E8" s="314">
        <f>HLOOKUP($A$1,Comp2!C$1:$CG$24,8,FALSE)</f>
        <v>0</v>
      </c>
      <c r="F8" s="309"/>
      <c r="G8" s="307" t="str">
        <f>IF(H8=0,Compétences!D8,"")</f>
        <v>Calculer mentalement en utilisant les quatre opérations</v>
      </c>
      <c r="H8" s="306">
        <f>HLOOKUP($A$1,Comp3!C$1:$CG$25,8,FALSE)</f>
        <v>0</v>
      </c>
      <c r="N8" s="367" t="str">
        <f>Synthèse!BN11</f>
        <v/>
      </c>
    </row>
    <row r="9" spans="1:14" s="23" customFormat="1" ht="15" customHeight="1" x14ac:dyDescent="0.2">
      <c r="A9" s="83" t="str">
        <f>Compétences!B9</f>
        <v>LIRE</v>
      </c>
      <c r="B9" s="314">
        <f>HLOOKUP($A$1,Comp1!C$1:$CG$37,9,FALSE)</f>
        <v>0</v>
      </c>
      <c r="C9" s="309"/>
      <c r="D9" s="307" t="str">
        <f>IF(E9=0,Compétences!C9,"")</f>
        <v>Comprendre les consignes de classe</v>
      </c>
      <c r="E9" s="306">
        <f>HLOOKUP($A$1,Comp2!C$1:$CG$24,9,FALSE)</f>
        <v>0</v>
      </c>
      <c r="F9" s="309"/>
      <c r="G9" s="307" t="str">
        <f>IF(H9=0,Compétences!D9,"")</f>
        <v>Estimer l’ordre de grandeur d’un résultat</v>
      </c>
      <c r="H9" s="306">
        <f>HLOOKUP($A$1,Comp3!C$1:$CG$25,9,FALSE)</f>
        <v>0</v>
      </c>
      <c r="N9" s="367" t="str">
        <f>Synthèse!BN12</f>
        <v/>
      </c>
    </row>
    <row r="10" spans="1:14" s="23" customFormat="1" ht="15" customHeight="1" x14ac:dyDescent="0.2">
      <c r="A10" s="307" t="str">
        <f>IF(B10=0,Compétences!B10,"")</f>
        <v>Lire avec aisance (à haute voix, silencieusement) un texte</v>
      </c>
      <c r="B10" s="306">
        <f>HLOOKUP($A$1,Comp1!C$1:$CG$37,10,FALSE)</f>
        <v>0</v>
      </c>
      <c r="C10" s="309"/>
      <c r="D10" s="307" t="str">
        <f>IF(E10=0,Compétences!C10,"")</f>
        <v>Comprendre des mots familiers et des expressions très courantes</v>
      </c>
      <c r="E10" s="306">
        <f>HLOOKUP($A$1,Comp2!C$1:$CG$24,10,FALSE)</f>
        <v>0</v>
      </c>
      <c r="F10" s="309"/>
      <c r="G10" s="307" t="str">
        <f>IF(H10=0,Compétences!D10,"")</f>
        <v>Résoudre des problèmes relevant des quatre opérations</v>
      </c>
      <c r="H10" s="306">
        <f>HLOOKUP($A$1,Comp3!C$1:$CG$25,10,FALSE)</f>
        <v>0</v>
      </c>
      <c r="N10" s="367" t="str">
        <f>Synthèse!BN13</f>
        <v/>
      </c>
    </row>
    <row r="11" spans="1:14" s="23" customFormat="1" ht="15" customHeight="1" x14ac:dyDescent="0.2">
      <c r="A11" s="307" t="str">
        <f>IF(B11=0,Compétences!B11,"")</f>
        <v>Lire seul des textes du patrimoine et des oeuvres intégrales de la littérature de jeunesse, adaptés à son âge</v>
      </c>
      <c r="B11" s="306">
        <f>HLOOKUP($A$1,Comp1!C$1:$CG$37,11,FALSE)</f>
        <v>0</v>
      </c>
      <c r="C11" s="309"/>
      <c r="D11" s="307" t="str">
        <f>IF(E11=0,Compétences!C11,"")</f>
        <v>Suivre des instructions courtes et simples</v>
      </c>
      <c r="E11" s="306">
        <f>HLOOKUP($A$1,Comp2!C$1:$CG$24,11,FALSE)</f>
        <v>0</v>
      </c>
      <c r="F11" s="309"/>
      <c r="G11" s="307" t="str">
        <f>IF(H11=0,Compétences!D11,"")</f>
        <v>Utiliser une calculatrice</v>
      </c>
      <c r="H11" s="306">
        <f>HLOOKUP($A$1,Comp3!C$1:$CG$25,11,FALSE)</f>
        <v>0</v>
      </c>
      <c r="N11" s="367" t="str">
        <f>Synthèse!BN14</f>
        <v/>
      </c>
    </row>
    <row r="12" spans="1:14" s="23" customFormat="1" ht="15" customHeight="1" x14ac:dyDescent="0.2">
      <c r="A12" s="307" t="str">
        <f>IF(B12=0,Compétences!B12,"")</f>
        <v>Lire seul et comprendre un énoncé, une consigne</v>
      </c>
      <c r="B12" s="306">
        <f>HLOOKUP($A$1,Comp1!C$1:$CG$37,12,FALSE)</f>
        <v>0</v>
      </c>
      <c r="C12" s="309"/>
      <c r="D12" s="83" t="str">
        <f>Compétences!C12</f>
        <v>PARLER EN CONTINU</v>
      </c>
      <c r="E12" s="314">
        <f>HLOOKUP($A$1,Comp2!C$1:$CG$24,12,FALSE)</f>
        <v>0</v>
      </c>
      <c r="F12" s="309"/>
      <c r="G12" s="83" t="str">
        <f>Compétences!D12</f>
        <v>GÉOMÉTRIE</v>
      </c>
      <c r="H12" s="314">
        <f>HLOOKUP($A$1,Comp3!C$1:$CG$25,12,FALSE)</f>
        <v>0</v>
      </c>
      <c r="N12" s="367" t="str">
        <f>Synthèse!BN15</f>
        <v/>
      </c>
    </row>
    <row r="13" spans="1:14" s="23" customFormat="1" ht="15" customHeight="1" x14ac:dyDescent="0.2">
      <c r="A13" s="307" t="str">
        <f>IF(B13=0,Compétences!B13,"")</f>
        <v>Dégager le thème d’un texte</v>
      </c>
      <c r="B13" s="306">
        <f>HLOOKUP($A$1,Comp1!C$1:$CG$37,13,FALSE)</f>
        <v>0</v>
      </c>
      <c r="C13" s="309"/>
      <c r="D13" s="307" t="str">
        <f>IF(E13=0,Compétences!C13,"")</f>
        <v>Reproduire un modèle oral</v>
      </c>
      <c r="E13" s="306">
        <f>HLOOKUP($A$1,Comp2!C$1:$CG$24,13,FALSE)</f>
        <v>0</v>
      </c>
      <c r="F13" s="309"/>
      <c r="G13" s="307" t="str">
        <f>IF(H13=0,Compétences!D13,"")</f>
        <v>Reconnaître, décrire et nommer les figures et solides usuels</v>
      </c>
      <c r="H13" s="306">
        <f>HLOOKUP($A$1,Comp3!C$1:$CG$25,13,FALSE)</f>
        <v>0</v>
      </c>
      <c r="N13" s="367" t="str">
        <f>Synthèse!BN16</f>
        <v/>
      </c>
    </row>
    <row r="14" spans="1:14" s="23" customFormat="1" ht="15" customHeight="1" x14ac:dyDescent="0.2">
      <c r="A14" s="307" t="str">
        <f>IF(B14=0,Compétences!B14,"")</f>
        <v>Repérer dans un texte des informations explicites</v>
      </c>
      <c r="B14" s="306">
        <f>HLOOKUP($A$1,Comp1!C$1:$CG$37,14,FALSE)</f>
        <v>0</v>
      </c>
      <c r="C14" s="309"/>
      <c r="D14" s="307" t="str">
        <f>IF(E14=0,Compétences!C14,"")</f>
        <v>Utiliser des expressions et des phrases proches des modèles rencontrés lors des apprentissages</v>
      </c>
      <c r="E14" s="306">
        <f>HLOOKUP($A$1,Comp2!C$1:$CG$24,14,FALSE)</f>
        <v>0</v>
      </c>
      <c r="F14" s="309"/>
      <c r="G14" s="307" t="str">
        <f>IF(H14=0,Compétences!D14,"")</f>
        <v>Utiliser la règle, l’équerre et le compas pour vérifier la nature de figures planes usuelles et les construire avec soin et précision</v>
      </c>
      <c r="H14" s="306">
        <f>HLOOKUP($A$1,Comp3!C$1:$CG$25,14,FALSE)</f>
        <v>0</v>
      </c>
      <c r="N14" s="367" t="str">
        <f>Synthèse!BN17</f>
        <v/>
      </c>
    </row>
    <row r="15" spans="1:14" s="23" customFormat="1" ht="15" customHeight="1" x14ac:dyDescent="0.2">
      <c r="A15" s="307" t="str">
        <f>IF(B15=0,Compétences!B15,"")</f>
        <v>Inférer des informations nouvelles (implicites)</v>
      </c>
      <c r="B15" s="306">
        <f>HLOOKUP($A$1,Comp1!C$1:$CG$37,15,FALSE)</f>
        <v>0</v>
      </c>
      <c r="C15" s="309"/>
      <c r="D15" s="307" t="str">
        <f>IF(E15=0,Compétences!C15,"")</f>
        <v>Lire à haute voix et de manière expressive un texte bref après répétition</v>
      </c>
      <c r="E15" s="306">
        <f>HLOOKUP($A$1,Comp2!C$1:$CG$24,15,FALSE)</f>
        <v>0</v>
      </c>
      <c r="F15" s="309"/>
      <c r="G15" s="307" t="str">
        <f>IF(H15=0,Compétences!D15,"")</f>
        <v>Percevoir et reconnaître parallèles et perpendiculaires</v>
      </c>
      <c r="H15" s="306">
        <f>HLOOKUP($A$1,Comp3!C$1:$CG$25,15,FALSE)</f>
        <v>0</v>
      </c>
      <c r="N15" s="367" t="str">
        <f>Synthèse!BN18</f>
        <v/>
      </c>
    </row>
    <row r="16" spans="1:14" s="23" customFormat="1" ht="15" customHeight="1" x14ac:dyDescent="0.2">
      <c r="A16" s="307" t="str">
        <f>IF(B16=0,Compétences!B16,"")</f>
        <v>Repérer les effets de choix formels (emploi de certains mots, utilisation d’un niveau de langue)</v>
      </c>
      <c r="B16" s="306">
        <f>HLOOKUP($A$1,Comp1!C$1:$CG$37,16,FALSE)</f>
        <v>0</v>
      </c>
      <c r="C16" s="309"/>
      <c r="D16" s="83" t="str">
        <f>Compétences!C16</f>
        <v>LIRE</v>
      </c>
      <c r="E16" s="314">
        <f>HLOOKUP($A$1,Comp2!C$1:$CG$24,16,FALSE)</f>
        <v>0</v>
      </c>
      <c r="F16" s="309"/>
      <c r="G16" s="307" t="str">
        <f>IF(H16=0,Compétences!D16,"")</f>
        <v>Résoudre des problèmes de reproduction, de construction</v>
      </c>
      <c r="H16" s="306">
        <f>HLOOKUP($A$1,Comp3!C$1:$CG$25,16,FALSE)</f>
        <v>0</v>
      </c>
      <c r="N16" s="367" t="str">
        <f>Synthèse!BN19</f>
        <v/>
      </c>
    </row>
    <row r="17" spans="1:14" s="23" customFormat="1" ht="15" customHeight="1" x14ac:dyDescent="0.2">
      <c r="A17" s="307" t="str">
        <f>IF(B17=0,Compétences!B17,"")</f>
        <v>Utiliser ses connaissances pour réfléchir sur un texte, mieux le comprendre</v>
      </c>
      <c r="B17" s="306">
        <f>HLOOKUP($A$1,Comp1!C$1:$CG$37,17,FALSE)</f>
        <v>0</v>
      </c>
      <c r="C17" s="309"/>
      <c r="D17" s="307" t="str">
        <f>IF(E17=0,Compétences!C17,"")</f>
        <v>Comprendre des textes courts et simples en s’appuyant sur des éléments connus (indications, informations)</v>
      </c>
      <c r="E17" s="306">
        <f>HLOOKUP($A$1,Comp2!C$1:$CG$24,17,FALSE)</f>
        <v>0</v>
      </c>
      <c r="F17" s="309"/>
      <c r="G17" s="83" t="str">
        <f>Compétences!D17</f>
        <v>GRANDEURS ET MESURES</v>
      </c>
      <c r="H17" s="314">
        <f>HLOOKUP($A$1,Comp3!C$1:$CG$25,17,FALSE)</f>
        <v>0</v>
      </c>
      <c r="N17" s="367" t="str">
        <f>Synthèse!BN20</f>
        <v/>
      </c>
    </row>
    <row r="18" spans="1:14" s="23" customFormat="1" ht="15" customHeight="1" x14ac:dyDescent="0.2">
      <c r="A18" s="307" t="str">
        <f>IF(B18=0,Compétences!B18,"")</f>
        <v>Effectuer, seul, des recherches dans des ouvrages documentaires (livres, produits multimédia)</v>
      </c>
      <c r="B18" s="306">
        <f>HLOOKUP($A$1,Comp1!C$1:$CG$37,18,FALSE)</f>
        <v>0</v>
      </c>
      <c r="C18" s="309"/>
      <c r="D18" s="307" t="str">
        <f>IF(E18=0,Compétences!C18,"")</f>
        <v>Se faire une idée du contenu d’un texte informatif simple, accompagné éventuellement d’un document visuel</v>
      </c>
      <c r="E18" s="312">
        <f>HLOOKUP($A$1,Comp2!C$1:$CG$24,18,FALSE)</f>
        <v>0</v>
      </c>
      <c r="F18" s="309"/>
      <c r="G18" s="307" t="str">
        <f>IF(H18=0,Compétences!D18,"")</f>
        <v>Utiliser des instruments de mesure</v>
      </c>
      <c r="H18" s="306">
        <f>HLOOKUP($A$1,Comp3!C$1:$CG$25,18,FALSE)</f>
        <v>0</v>
      </c>
      <c r="N18" s="367" t="str">
        <f>Synthèse!BN21</f>
        <v/>
      </c>
    </row>
    <row r="19" spans="1:14" s="23" customFormat="1" ht="15" customHeight="1" x14ac:dyDescent="0.2">
      <c r="A19" s="307" t="str">
        <f>IF(B19=0,Compétences!B19,"")</f>
        <v>Se repérer dans une bibliothèque, une médiathèque</v>
      </c>
      <c r="B19" s="306">
        <f>HLOOKUP($A$1,Comp1!C$1:$CG$37,19,FALSE)</f>
        <v>0</v>
      </c>
      <c r="C19" s="309"/>
      <c r="D19" s="311" t="str">
        <f>Compétences!C19</f>
        <v>ÉCRIRE</v>
      </c>
      <c r="E19" s="314">
        <f>HLOOKUP($A$1,Comp2!C$1:$CG$24,19,FALSE)</f>
        <v>0</v>
      </c>
      <c r="F19" s="309"/>
      <c r="G19" s="307" t="str">
        <f>IF(H19=0,Compétences!D19,"")</f>
        <v>Connaître et utiliser les formules du périmètre et de l’aire d’un carré, d’un rectangle et d’un triangle</v>
      </c>
      <c r="H19" s="306">
        <f>HLOOKUP($A$1,Comp3!C$1:$CG$25,19,FALSE)</f>
        <v>0</v>
      </c>
      <c r="N19" s="367" t="str">
        <f>Synthèse!BN22</f>
        <v/>
      </c>
    </row>
    <row r="20" spans="1:14" s="23" customFormat="1" ht="15" customHeight="1" x14ac:dyDescent="0.2">
      <c r="A20" s="83" t="str">
        <f>Compétences!B20</f>
        <v>ÉCRIRE</v>
      </c>
      <c r="B20" s="314">
        <f>HLOOKUP($A$1,Comp1!C$1:$CG$37,20,FALSE)</f>
        <v>0</v>
      </c>
      <c r="C20" s="309"/>
      <c r="D20" s="307" t="str">
        <f>IF(E20=0,Compétences!C20,"")</f>
        <v>Copier des mots isolés et des textes courts</v>
      </c>
      <c r="E20" s="313">
        <f>HLOOKUP($A$1,Comp2!C$1:$CG$24,20,FALSE)</f>
        <v>0</v>
      </c>
      <c r="F20" s="309"/>
      <c r="G20" s="307" t="str">
        <f>IF(H20=0,Compétences!D20,"")</f>
        <v>Utiliser les unités de mesures usuelles</v>
      </c>
      <c r="H20" s="306">
        <f>HLOOKUP($A$1,Comp3!C$1:$CG$25,20,FALSE)</f>
        <v>0</v>
      </c>
      <c r="N20" s="367" t="str">
        <f>Synthèse!BN23</f>
        <v/>
      </c>
    </row>
    <row r="21" spans="1:14" s="23" customFormat="1" ht="15" customHeight="1" x14ac:dyDescent="0.2">
      <c r="A21" s="307" t="str">
        <f>IF(B21=0,Compétences!B21,"")</f>
        <v>Copier sans erreur un texte d’au moins quinze lignes en lui donnant une présentation adaptée</v>
      </c>
      <c r="B21" s="306">
        <f>HLOOKUP($A$1,Comp1!C$1:$CG$37,21,FALSE)</f>
        <v>0</v>
      </c>
      <c r="C21" s="309"/>
      <c r="D21" s="307" t="str">
        <f>IF(E21=0,Compétences!C21,"")</f>
        <v>Écrire un message électronique simple ou une courte carte postale en référence à des modèles</v>
      </c>
      <c r="E21" s="306">
        <f>HLOOKUP($A$1,Comp2!C$1:$CG$24,21,FALSE)</f>
        <v>0</v>
      </c>
      <c r="F21" s="309"/>
      <c r="G21" s="307" t="str">
        <f>IF(H21=0,Compétences!D21,"")</f>
        <v>Résoudre des problèmes dont la résolution implique des conversions</v>
      </c>
      <c r="H21" s="306">
        <f>HLOOKUP($A$1,Comp3!C$1:$CG$25,21,FALSE)</f>
        <v>0</v>
      </c>
      <c r="N21" s="367" t="str">
        <f>Synthèse!BN24</f>
        <v/>
      </c>
    </row>
    <row r="22" spans="1:14" s="23" customFormat="1" ht="15" customHeight="1" x14ac:dyDescent="0.2">
      <c r="A22" s="307" t="str">
        <f>IF(B22=0,Compétences!B22,"")</f>
        <v>Utiliser ses connaissances pour réfléchir sur un texte, mieux l’écrire</v>
      </c>
      <c r="B22" s="306">
        <f>HLOOKUP($A$1,Comp1!C$1:$CG$37,22,FALSE)</f>
        <v>0</v>
      </c>
      <c r="C22" s="309"/>
      <c r="D22" s="307" t="str">
        <f>IF(E22=0,Compétences!C22,"")</f>
        <v>Renseigner un questionnaire</v>
      </c>
      <c r="E22" s="306">
        <f>HLOOKUP($A$1,Comp2!C$1:$CG$24,22,FALSE)</f>
        <v>0</v>
      </c>
      <c r="F22" s="309"/>
      <c r="G22" s="83" t="str">
        <f>Compétences!D22</f>
        <v>ORGANISATION ET GESTION DE DONNÉES</v>
      </c>
      <c r="H22" s="314">
        <f>HLOOKUP($A$1,Comp3!C$1:$CG$25,22,FALSE)</f>
        <v>0</v>
      </c>
      <c r="N22" s="367" t="str">
        <f>Synthèse!BN25</f>
        <v/>
      </c>
    </row>
    <row r="23" spans="1:14" ht="15" customHeight="1" x14ac:dyDescent="0.2">
      <c r="A23" s="307" t="str">
        <f>IF(B23=0,Compétences!B23,"")</f>
        <v>Répondre à une question par une phrase complète à l’écrit</v>
      </c>
      <c r="B23" s="306">
        <f>HLOOKUP($A$1,Comp1!C$1:$CG$37,23,FALSE)</f>
        <v>0</v>
      </c>
      <c r="C23" s="309"/>
      <c r="D23" s="307" t="str">
        <f>IF(E23=0,Compétences!C23,"")</f>
        <v>Produire de manière autonome quelques phrases</v>
      </c>
      <c r="E23" s="306">
        <f>HLOOKUP($A$1,Comp2!C$1:$CG$24,23,FALSE)</f>
        <v>0</v>
      </c>
      <c r="F23" s="309"/>
      <c r="G23" s="307" t="str">
        <f>IF(H23=0,Compétences!D23,"")</f>
        <v>Lire, interpréter et construire quelques représentations simples : tableaux, graphiques</v>
      </c>
      <c r="H23" s="306">
        <f>HLOOKUP($A$1,Comp3!C$1:$CG$25,23,FALSE)</f>
        <v>0</v>
      </c>
      <c r="N23" s="367" t="str">
        <f>Synthèse!BN26</f>
        <v/>
      </c>
    </row>
    <row r="24" spans="1:14" ht="15" customHeight="1" x14ac:dyDescent="0.2">
      <c r="A24" s="307" t="str">
        <f>IF(B24=0,Compétences!B24,"")</f>
        <v>Rédiger un texte d’une quinzaine de lignes (récit, description, dialogue, texte poétique, compte rendu) en utilisant ses connaissances en vocabulaire et en grammaire</v>
      </c>
      <c r="B24" s="306">
        <f>HLOOKUP($A$1,Comp1!C$1:$CG$37,24,FALSE)</f>
        <v>0</v>
      </c>
      <c r="C24" s="309"/>
      <c r="D24" s="307" t="str">
        <f>IF(E24=0,Compétences!C24,"")</f>
        <v>Écrire sous la dictée des expressions connues</v>
      </c>
      <c r="E24" s="306">
        <f>HLOOKUP($A$1,Comp2!C$1:$CG$24,24,FALSE)</f>
        <v>0</v>
      </c>
      <c r="F24" s="309"/>
      <c r="G24" s="307" t="str">
        <f>IF(H24=0,Compétences!D24,"")</f>
        <v>Savoir organiser des informations numériques ou géométriques, justifier et apprécier la vraisemblance d’un résultat</v>
      </c>
      <c r="H24" s="306">
        <f>HLOOKUP($A$1,Comp3!C$1:$CG$25,24,FALSE)</f>
        <v>0</v>
      </c>
      <c r="N24" s="367" t="str">
        <f>Synthèse!BN27</f>
        <v/>
      </c>
    </row>
    <row r="25" spans="1:14" ht="15" customHeight="1" x14ac:dyDescent="0.2">
      <c r="A25" s="83" t="str">
        <f>Compétences!B25</f>
        <v>ÉTUDE DE LA LANGUE : VOCABULAIRE</v>
      </c>
      <c r="B25" s="314">
        <f>HLOOKUP($A$1,Comp1!C$1:$CG$37,25,FALSE)</f>
        <v>0</v>
      </c>
      <c r="C25" s="23"/>
      <c r="D25" s="23"/>
      <c r="E25" s="23"/>
      <c r="F25" s="23"/>
      <c r="G25" s="307" t="str">
        <f>IF(H25=0,Compétences!D25,"")</f>
        <v>Résoudre un problème mettant en jeu une situation de proportionnalité</v>
      </c>
      <c r="H25" s="306">
        <f>HLOOKUP($A$1,Comp3!C$1:$CG$25,25,FALSE)</f>
        <v>0</v>
      </c>
      <c r="N25" s="367" t="str">
        <f>Synthèse!BN28</f>
        <v/>
      </c>
    </row>
    <row r="26" spans="1:14" ht="15" customHeight="1" x14ac:dyDescent="0.2">
      <c r="A26" s="307" t="str">
        <f>IF(B26=0,Compétences!B26,"")</f>
        <v>Comprendre des mots nouveaux et les utiliser à bon escient</v>
      </c>
      <c r="B26" s="306">
        <f>HLOOKUP($A$1,Comp1!C$1:$CG$37,26,FALSE)</f>
        <v>0</v>
      </c>
      <c r="C26" s="23"/>
      <c r="D26" s="23"/>
      <c r="E26" s="23"/>
      <c r="F26" s="23"/>
      <c r="G26" s="372" t="str">
        <f>Compétences!E3</f>
        <v>PRATIQUER UNE DÉMARCHE SCIENTIFIQUE OU TECHNOLOGIQUE</v>
      </c>
      <c r="H26" s="314">
        <f>HLOOKUP($A$1,Comp3!C$1:$CG$41,27,FALSE)</f>
        <v>0</v>
      </c>
      <c r="N26" s="367" t="str">
        <f>Synthèse!BN29</f>
        <v/>
      </c>
    </row>
    <row r="27" spans="1:14" ht="15" customHeight="1" x14ac:dyDescent="0.2">
      <c r="A27" s="307" t="str">
        <f>IF(B27=0,Compétences!B27,"")</f>
        <v>Maîtriser quelques relations de sens entre les mots</v>
      </c>
      <c r="B27" s="306">
        <f>HLOOKUP($A$1,Comp1!C$1:$CG$37,27,FALSE)</f>
        <v>0</v>
      </c>
      <c r="C27" s="23"/>
      <c r="D27" s="23"/>
      <c r="E27" s="23"/>
      <c r="F27" s="23"/>
      <c r="G27" s="307" t="str">
        <f>IF(H27=0,Compétences!E4,"")</f>
        <v>Pratiquer une démarche d’investigation : savoir observer, questionner</v>
      </c>
      <c r="H27" s="306">
        <f>HLOOKUP($A$1,Comp3!C$1:$CG$41,28,FALSE)</f>
        <v>0</v>
      </c>
      <c r="N27" s="367" t="str">
        <f>Synthèse!BN30</f>
        <v/>
      </c>
    </row>
    <row r="28" spans="1:14" ht="15" customHeight="1" x14ac:dyDescent="0.2">
      <c r="A28" s="307" t="str">
        <f>IF(B28=0,Compétences!B28,"")</f>
        <v>Maîtriser quelques relations concernant la forme et le sens des mots</v>
      </c>
      <c r="B28" s="306">
        <f>HLOOKUP($A$1,Comp1!C$1:$CG$37,28,FALSE)</f>
        <v>0</v>
      </c>
      <c r="C28" s="23"/>
      <c r="D28" s="23"/>
      <c r="E28" s="23"/>
      <c r="F28" s="23"/>
      <c r="G28" s="307" t="str">
        <f>IF(H28=0,Compétences!E5,"")</f>
        <v>Manipuler et expérimenter, formuler une hypothèse et la tester, argumenter, mettre à l’essai plusieurs pistes de solutions</v>
      </c>
      <c r="H28" s="306">
        <f>HLOOKUP($A$1,Comp3!C$1:$CG$41,29,FALSE)</f>
        <v>0</v>
      </c>
      <c r="N28" s="367" t="str">
        <f>Synthèse!BN31</f>
        <v/>
      </c>
    </row>
    <row r="29" spans="1:14" ht="15" customHeight="1" x14ac:dyDescent="0.2">
      <c r="A29" s="307" t="str">
        <f>IF(B29=0,Compétences!B29,"")</f>
        <v>Savoir utiliser un dictionnaire papier ou numérique</v>
      </c>
      <c r="B29" s="306">
        <f>HLOOKUP($A$1,Comp1!C$1:$CG$37,29,FALSE)</f>
        <v>0</v>
      </c>
      <c r="C29" s="23"/>
      <c r="D29" s="23"/>
      <c r="E29" s="23"/>
      <c r="F29" s="23"/>
      <c r="G29" s="307" t="str">
        <f>IF(H29=0,Compétences!E6,"")</f>
        <v>Exprimer et exploiter les résultats d’une mesure et d’une recherche en utilisant un vocabulaire scientifique à l’écrit ou à l’oral</v>
      </c>
      <c r="H29" s="306">
        <f>HLOOKUP($A$1,Comp3!C$1:$CG$41,30,FALSE)</f>
        <v>0</v>
      </c>
      <c r="N29" s="367" t="str">
        <f>Synthèse!BN32</f>
        <v/>
      </c>
    </row>
    <row r="30" spans="1:14" ht="15" customHeight="1" x14ac:dyDescent="0.2">
      <c r="A30" s="83" t="str">
        <f>Compétences!B30</f>
        <v>ÉTUDE DE LA LANGUE : GRAMMAIRE</v>
      </c>
      <c r="B30" s="314">
        <f>HLOOKUP($A$1,Comp1!C$1:$CG$37,30,FALSE)</f>
        <v>0</v>
      </c>
      <c r="C30" s="23"/>
      <c r="D30" s="23"/>
      <c r="E30" s="23"/>
      <c r="F30" s="23"/>
      <c r="G30" s="372" t="str">
        <f>Compétences!E7</f>
        <v>MAÎTRISER DES CONNAISSANCES DANS DIVERS DOMAINES SCIENTIFIQUES ET LES MOBILISER…</v>
      </c>
      <c r="H30" s="314">
        <f>HLOOKUP($A$1,Comp3!C$1:$CG$41,31,FALSE)</f>
        <v>0</v>
      </c>
      <c r="N30" s="367" t="str">
        <f>Synthèse!BN33</f>
        <v/>
      </c>
    </row>
    <row r="31" spans="1:14" ht="15" customHeight="1" x14ac:dyDescent="0.2">
      <c r="A31" s="307" t="str">
        <f>IF(B31=0,Compétences!B31,"")</f>
        <v>Distinguer les mots selon leur nature</v>
      </c>
      <c r="B31" s="306">
        <f>HLOOKUP($A$1,Comp1!C$1:$CG$37,31,FALSE)</f>
        <v>0</v>
      </c>
      <c r="C31" s="23"/>
      <c r="D31" s="23"/>
      <c r="E31" s="23"/>
      <c r="F31" s="23"/>
      <c r="G31" s="307" t="str">
        <f>IF(H31=0,Compétences!E8,"")</f>
        <v>Le ciel et la Terre</v>
      </c>
      <c r="H31" s="306">
        <f>HLOOKUP($A$1,Comp3!C$1:$CG$41,32,FALSE)</f>
        <v>0</v>
      </c>
      <c r="N31" s="367" t="str">
        <f>Synthèse!BN34</f>
        <v/>
      </c>
    </row>
    <row r="32" spans="1:14" ht="15" customHeight="1" x14ac:dyDescent="0.2">
      <c r="A32" s="307" t="str">
        <f>IF(B32=0,Compétences!B32,"")</f>
        <v>Identifier les fonctions des mots dans la phrase</v>
      </c>
      <c r="B32" s="306">
        <f>HLOOKUP($A$1,Comp1!C$1:$CG$37,32,FALSE)</f>
        <v>0</v>
      </c>
      <c r="G32" s="307" t="str">
        <f>IF(H32=0,Compétences!E9,"")</f>
        <v>La matière</v>
      </c>
      <c r="H32" s="306">
        <f>HLOOKUP($A$1,Comp3!C$1:$CG$41,33,FALSE)</f>
        <v>0</v>
      </c>
      <c r="N32" s="367" t="str">
        <f>Synthèse!BN35</f>
        <v/>
      </c>
    </row>
    <row r="33" spans="1:14" ht="15" customHeight="1" x14ac:dyDescent="0.2">
      <c r="A33" s="307" t="str">
        <f>IF(B33=0,Compétences!B33,"")</f>
        <v>Conjuguer les verbes, utiliser les temps à bon escient</v>
      </c>
      <c r="B33" s="306">
        <f>HLOOKUP($A$1,Comp1!C$1:$CG$37,33,FALSE)</f>
        <v>0</v>
      </c>
      <c r="G33" s="307" t="str">
        <f>IF(H33=0,Compétences!E10,"")</f>
        <v>L’énergie</v>
      </c>
      <c r="H33" s="306">
        <f>HLOOKUP($A$1,Comp3!C$1:$CG$41,34,FALSE)</f>
        <v>0</v>
      </c>
      <c r="N33" s="367" t="str">
        <f>Synthèse!BN36</f>
        <v/>
      </c>
    </row>
    <row r="34" spans="1:14" ht="15" customHeight="1" x14ac:dyDescent="0.2">
      <c r="A34" s="83" t="str">
        <f>Compétences!B34</f>
        <v>ÉTUDE DE LA LANGUE : ORTHOGRAPHE</v>
      </c>
      <c r="B34" s="314">
        <f>HLOOKUP($A$1,Comp1!C$1:$CG$37,34,FALSE)</f>
        <v>0</v>
      </c>
      <c r="G34" s="307" t="str">
        <f>IF(H34=0,Compétences!E11,"")</f>
        <v>L’unité et la diversité du vivant</v>
      </c>
      <c r="H34" s="306">
        <f>HLOOKUP($A$1,Comp3!C$1:$CG$41,35,FALSE)</f>
        <v>0</v>
      </c>
      <c r="N34" s="367" t="str">
        <f>Synthèse!BN37</f>
        <v/>
      </c>
    </row>
    <row r="35" spans="1:14" ht="15" customHeight="1" x14ac:dyDescent="0.2">
      <c r="A35" s="307" t="str">
        <f>IF(B35=0,Compétences!B35,"")</f>
        <v>Maîtriser l’orthographe grammaticale</v>
      </c>
      <c r="B35" s="306">
        <f>HLOOKUP($A$1,Comp1!C$1:$CG$37,35,FALSE)</f>
        <v>0</v>
      </c>
      <c r="G35" s="307" t="str">
        <f>IF(H35=0,Compétences!E12,"")</f>
        <v>Le fonctionnement du vivant</v>
      </c>
      <c r="H35" s="306">
        <f>HLOOKUP($A$1,Comp3!C$1:$CG$41,36,FALSE)</f>
        <v>0</v>
      </c>
      <c r="N35" s="367" t="str">
        <f>Synthèse!BN38</f>
        <v/>
      </c>
    </row>
    <row r="36" spans="1:14" ht="15" customHeight="1" x14ac:dyDescent="0.2">
      <c r="A36" s="307" t="str">
        <f>IF(B36=0,Compétences!B36,"")</f>
        <v>Maîtriser l’orthographe lexicale</v>
      </c>
      <c r="B36" s="306">
        <f>HLOOKUP($A$1,Comp1!C$1:$CG$37,36,FALSE)</f>
        <v>0</v>
      </c>
      <c r="G36" s="307" t="str">
        <f>IF(H36=0,Compétences!E13,"")</f>
        <v>Le fonctionnement du corps humain et la santé</v>
      </c>
      <c r="H36" s="306">
        <f>HLOOKUP($A$1,Comp3!C$1:$CG$41,37,FALSE)</f>
        <v>0</v>
      </c>
      <c r="N36" s="367" t="str">
        <f>Synthèse!BN39</f>
        <v/>
      </c>
    </row>
    <row r="37" spans="1:14" ht="15" customHeight="1" x14ac:dyDescent="0.2">
      <c r="A37" s="307" t="str">
        <f>IF(B37=0,Compétences!B37,"")</f>
        <v>Orthographier correctement un texte simple de dix lignes lors de sa rédaction ou de sa dictée</v>
      </c>
      <c r="B37" s="306">
        <f>HLOOKUP($A$1,Comp1!C$1:$CG$37,37,FALSE)</f>
        <v>0</v>
      </c>
      <c r="G37" s="307" t="str">
        <f>IF(H37=0,Compétences!E14,"")</f>
        <v>Les êtres vivants dans leur environnement</v>
      </c>
      <c r="H37" s="306">
        <f>HLOOKUP($A$1,Comp3!C$1:$CG$41,38,FALSE)</f>
        <v>0</v>
      </c>
      <c r="N37" s="367" t="str">
        <f>Synthèse!BN40</f>
        <v/>
      </c>
    </row>
    <row r="38" spans="1:14" ht="15" customHeight="1" x14ac:dyDescent="0.2">
      <c r="A38" s="310"/>
      <c r="G38" s="307" t="str">
        <f>IF(H38=0,Compétences!E15,"")</f>
        <v>Les objets techniques</v>
      </c>
      <c r="H38" s="306">
        <f>HLOOKUP($A$1,Comp3!C$1:$CG$41,39,FALSE)</f>
        <v>0</v>
      </c>
      <c r="N38" s="367" t="str">
        <f>Synthèse!BN41</f>
        <v/>
      </c>
    </row>
    <row r="39" spans="1:14" ht="15" customHeight="1" x14ac:dyDescent="0.2">
      <c r="A39" s="310"/>
      <c r="G39" s="372" t="str">
        <f>Compétences!E16</f>
        <v>ENVIRONNEMENT ET DÉVELOPPEMENT DURABLE</v>
      </c>
      <c r="H39" s="314">
        <f>HLOOKUP($A$1,Comp3!C$1:$CG$41,40,FALSE)</f>
        <v>0</v>
      </c>
      <c r="N39" s="367" t="str">
        <f>Synthèse!BN42</f>
        <v/>
      </c>
    </row>
    <row r="40" spans="1:14" ht="15" customHeight="1" x14ac:dyDescent="0.2">
      <c r="G40" s="307" t="str">
        <f>IF(H40=0,Compétences!E17,"")</f>
        <v>Mobiliser ses connaissances pour comprendre quelques questions liées à l’environnement et au développement durable et agir en conséquence</v>
      </c>
      <c r="H40" s="306">
        <f>HLOOKUP($A$1,Comp3!C$1:$CG$41,41,FALSE)</f>
        <v>0</v>
      </c>
      <c r="N40" s="367" t="str">
        <f>Synthèse!BN43</f>
        <v/>
      </c>
    </row>
    <row r="41" spans="1:14" ht="15" customHeight="1" x14ac:dyDescent="0.2">
      <c r="N41" s="367" t="str">
        <f>Synthèse!BN44</f>
        <v/>
      </c>
    </row>
    <row r="42" spans="1:14" ht="15" customHeight="1" x14ac:dyDescent="0.2">
      <c r="N42" s="367" t="str">
        <f>Synthèse!BN45</f>
        <v/>
      </c>
    </row>
    <row r="43" spans="1:14" ht="15" customHeight="1" x14ac:dyDescent="0.2">
      <c r="N43" s="367" t="str">
        <f>Synthèse!BN46</f>
        <v/>
      </c>
    </row>
    <row r="44" spans="1:14" ht="15" customHeight="1" x14ac:dyDescent="0.2">
      <c r="N44" s="367" t="str">
        <f>Synthèse!BN47</f>
        <v/>
      </c>
    </row>
    <row r="45" spans="1:14" ht="15" customHeight="1" x14ac:dyDescent="0.2">
      <c r="N45" s="367" t="str">
        <f>Synthèse!BN48</f>
        <v/>
      </c>
    </row>
    <row r="46" spans="1:14" ht="15" customHeight="1" x14ac:dyDescent="0.2">
      <c r="N46" s="367" t="str">
        <f>Synthèse!BN49</f>
        <v/>
      </c>
    </row>
    <row r="47" spans="1:14" ht="15" customHeight="1" x14ac:dyDescent="0.2">
      <c r="N47" s="367" t="str">
        <f>Synthèse!BN50</f>
        <v/>
      </c>
    </row>
    <row r="48" spans="1:14" ht="15" customHeight="1" x14ac:dyDescent="0.2">
      <c r="N48" s="367" t="str">
        <f>Synthèse!BN51</f>
        <v/>
      </c>
    </row>
    <row r="49" spans="14:14" ht="15" customHeight="1" x14ac:dyDescent="0.2">
      <c r="N49" s="367" t="str">
        <f>Synthèse!BN52</f>
        <v/>
      </c>
    </row>
    <row r="50" spans="14:14" ht="15" customHeight="1" x14ac:dyDescent="0.2">
      <c r="N50" s="367" t="str">
        <f>Synthèse!BN53</f>
        <v/>
      </c>
    </row>
    <row r="51" spans="14:14" ht="15" customHeight="1" x14ac:dyDescent="0.2">
      <c r="N51" s="367" t="str">
        <f>Synthèse!BN54</f>
        <v/>
      </c>
    </row>
    <row r="52" spans="14:14" ht="15" customHeight="1" x14ac:dyDescent="0.2">
      <c r="N52" s="367" t="str">
        <f>Synthèse!BN55</f>
        <v/>
      </c>
    </row>
    <row r="53" spans="14:14" ht="15" customHeight="1" x14ac:dyDescent="0.2">
      <c r="N53" s="367" t="str">
        <f>Synthèse!BN56</f>
        <v/>
      </c>
    </row>
    <row r="54" spans="14:14" ht="15" customHeight="1" x14ac:dyDescent="0.2">
      <c r="N54" s="367" t="str">
        <f>Synthèse!BN57</f>
        <v/>
      </c>
    </row>
    <row r="55" spans="14:14" ht="15" customHeight="1" x14ac:dyDescent="0.2">
      <c r="N55" s="367" t="str">
        <f>Synthèse!BN58</f>
        <v/>
      </c>
    </row>
    <row r="56" spans="14:14" ht="15" customHeight="1" x14ac:dyDescent="0.2">
      <c r="N56" s="367" t="str">
        <f>Synthèse!BN59</f>
        <v/>
      </c>
    </row>
    <row r="57" spans="14:14" ht="15" customHeight="1" x14ac:dyDescent="0.2">
      <c r="N57" s="367" t="str">
        <f>Synthèse!BN60</f>
        <v/>
      </c>
    </row>
    <row r="58" spans="14:14" ht="15" customHeight="1" x14ac:dyDescent="0.2">
      <c r="N58" s="367" t="str">
        <f>Synthèse!BN61</f>
        <v/>
      </c>
    </row>
    <row r="59" spans="14:14" ht="15" customHeight="1" x14ac:dyDescent="0.2">
      <c r="N59" s="367" t="str">
        <f>Synthèse!BN62</f>
        <v/>
      </c>
    </row>
    <row r="60" spans="14:14" ht="15" customHeight="1" x14ac:dyDescent="0.2">
      <c r="N60" s="367" t="str">
        <f>Synthèse!BN63</f>
        <v/>
      </c>
    </row>
    <row r="61" spans="14:14" ht="15" customHeight="1" x14ac:dyDescent="0.2">
      <c r="N61" s="367" t="str">
        <f>Synthèse!BN64</f>
        <v/>
      </c>
    </row>
    <row r="62" spans="14:14" ht="15" customHeight="1" x14ac:dyDescent="0.2">
      <c r="N62" s="367" t="str">
        <f>Synthèse!BN65</f>
        <v/>
      </c>
    </row>
    <row r="63" spans="14:14" ht="15" customHeight="1" x14ac:dyDescent="0.2">
      <c r="N63" s="367" t="str">
        <f>Synthèse!BN66</f>
        <v/>
      </c>
    </row>
    <row r="64" spans="14:14" ht="15" customHeight="1" x14ac:dyDescent="0.2">
      <c r="N64" s="367" t="str">
        <f>Synthèse!BN67</f>
        <v/>
      </c>
    </row>
    <row r="65" spans="14:14" ht="15" customHeight="1" x14ac:dyDescent="0.2">
      <c r="N65" s="367" t="str">
        <f>Synthèse!BN68</f>
        <v/>
      </c>
    </row>
    <row r="66" spans="14:14" ht="15" customHeight="1" x14ac:dyDescent="0.2">
      <c r="N66" s="367" t="str">
        <f>Synthèse!BN69</f>
        <v/>
      </c>
    </row>
    <row r="67" spans="14:14" ht="15" customHeight="1" x14ac:dyDescent="0.2">
      <c r="N67" s="367" t="str">
        <f>Synthèse!BN70</f>
        <v/>
      </c>
    </row>
    <row r="68" spans="14:14" ht="15" customHeight="1" x14ac:dyDescent="0.2">
      <c r="N68" s="367" t="str">
        <f>Synthèse!BN71</f>
        <v/>
      </c>
    </row>
    <row r="69" spans="14:14" ht="15" customHeight="1" x14ac:dyDescent="0.2">
      <c r="N69" s="367" t="str">
        <f>Synthèse!BN72</f>
        <v/>
      </c>
    </row>
    <row r="70" spans="14:14" ht="15" customHeight="1" x14ac:dyDescent="0.2">
      <c r="N70" s="367" t="str">
        <f>Synthèse!BN73</f>
        <v/>
      </c>
    </row>
    <row r="71" spans="14:14" ht="15" customHeight="1" x14ac:dyDescent="0.2">
      <c r="N71" s="367" t="str">
        <f>Synthèse!BN74</f>
        <v/>
      </c>
    </row>
    <row r="72" spans="14:14" ht="15" customHeight="1" x14ac:dyDescent="0.2">
      <c r="N72" s="367" t="str">
        <f>Synthèse!BN75</f>
        <v/>
      </c>
    </row>
    <row r="73" spans="14:14" ht="15" customHeight="1" x14ac:dyDescent="0.2">
      <c r="N73" s="367" t="str">
        <f>Synthèse!BN76</f>
        <v/>
      </c>
    </row>
    <row r="74" spans="14:14" ht="15" customHeight="1" x14ac:dyDescent="0.2">
      <c r="N74" s="367" t="str">
        <f>Synthèse!BN77</f>
        <v/>
      </c>
    </row>
    <row r="75" spans="14:14" ht="15" customHeight="1" x14ac:dyDescent="0.2">
      <c r="N75" s="367"/>
    </row>
    <row r="76" spans="14:14" ht="15" customHeight="1" x14ac:dyDescent="0.2">
      <c r="N76" s="367"/>
    </row>
    <row r="77" spans="14:14" ht="15" customHeight="1" x14ac:dyDescent="0.2">
      <c r="N77" s="367"/>
    </row>
  </sheetData>
  <sheetProtection password="CF99" sheet="1" objects="1" scenarios="1"/>
  <mergeCells count="3">
    <mergeCell ref="A1:B1"/>
    <mergeCell ref="D1:E1"/>
    <mergeCell ref="G1:H1"/>
  </mergeCells>
  <conditionalFormatting sqref="A9 A20 A25 A30">
    <cfRule type="expression" dxfId="131" priority="123">
      <formula>IF(B15="x",B15,"")</formula>
    </cfRule>
  </conditionalFormatting>
  <conditionalFormatting sqref="A34 A38:A39">
    <cfRule type="expression" dxfId="130" priority="142">
      <formula>IF(#REF!="x",#REF!,"")</formula>
    </cfRule>
  </conditionalFormatting>
  <conditionalFormatting sqref="D8">
    <cfRule type="expression" dxfId="129" priority="121">
      <formula>IF(E14="x",E14,"")</formula>
    </cfRule>
  </conditionalFormatting>
  <conditionalFormatting sqref="D12">
    <cfRule type="expression" dxfId="128" priority="120">
      <formula>IF(E18="x",E18,"")</formula>
    </cfRule>
  </conditionalFormatting>
  <conditionalFormatting sqref="D16">
    <cfRule type="expression" dxfId="127" priority="119">
      <formula>IF(E22="x",E22,"")</formula>
    </cfRule>
  </conditionalFormatting>
  <conditionalFormatting sqref="D19">
    <cfRule type="expression" dxfId="126" priority="118">
      <formula>IF(E25="x",E25,"")</formula>
    </cfRule>
  </conditionalFormatting>
  <conditionalFormatting sqref="E19">
    <cfRule type="cellIs" dxfId="125" priority="74" stopIfTrue="1" operator="greaterThan">
      <formula>0.76</formula>
    </cfRule>
    <cfRule type="cellIs" dxfId="124" priority="75" stopIfTrue="1" operator="between">
      <formula>0.26</formula>
      <formula>0.5</formula>
    </cfRule>
    <cfRule type="cellIs" dxfId="123" priority="76" stopIfTrue="1" operator="lessThan">
      <formula>0.25</formula>
    </cfRule>
  </conditionalFormatting>
  <conditionalFormatting sqref="E19">
    <cfRule type="cellIs" dxfId="122" priority="73" operator="between">
      <formula>0.51</formula>
      <formula>0.75</formula>
    </cfRule>
  </conditionalFormatting>
  <conditionalFormatting sqref="E16">
    <cfRule type="cellIs" dxfId="121" priority="70" stopIfTrue="1" operator="greaterThan">
      <formula>0.76</formula>
    </cfRule>
    <cfRule type="cellIs" dxfId="120" priority="71" stopIfTrue="1" operator="between">
      <formula>0.26</formula>
      <formula>0.5</formula>
    </cfRule>
    <cfRule type="cellIs" dxfId="119" priority="72" stopIfTrue="1" operator="lessThan">
      <formula>0.25</formula>
    </cfRule>
  </conditionalFormatting>
  <conditionalFormatting sqref="E16">
    <cfRule type="cellIs" dxfId="118" priority="69" operator="between">
      <formula>0.51</formula>
      <formula>0.75</formula>
    </cfRule>
  </conditionalFormatting>
  <conditionalFormatting sqref="E12">
    <cfRule type="cellIs" dxfId="117" priority="66" stopIfTrue="1" operator="greaterThan">
      <formula>0.76</formula>
    </cfRule>
    <cfRule type="cellIs" dxfId="116" priority="67" stopIfTrue="1" operator="between">
      <formula>0.26</formula>
      <formula>0.5</formula>
    </cfRule>
    <cfRule type="cellIs" dxfId="115" priority="68" stopIfTrue="1" operator="lessThan">
      <formula>0.25</formula>
    </cfRule>
  </conditionalFormatting>
  <conditionalFormatting sqref="E12">
    <cfRule type="cellIs" dxfId="114" priority="65" operator="between">
      <formula>0.51</formula>
      <formula>0.75</formula>
    </cfRule>
  </conditionalFormatting>
  <conditionalFormatting sqref="E8">
    <cfRule type="cellIs" dxfId="113" priority="62" stopIfTrue="1" operator="greaterThan">
      <formula>0.76</formula>
    </cfRule>
    <cfRule type="cellIs" dxfId="112" priority="63" stopIfTrue="1" operator="between">
      <formula>0.26</formula>
      <formula>0.5</formula>
    </cfRule>
    <cfRule type="cellIs" dxfId="111" priority="64" stopIfTrue="1" operator="lessThan">
      <formula>0.25</formula>
    </cfRule>
  </conditionalFormatting>
  <conditionalFormatting sqref="E8">
    <cfRule type="cellIs" dxfId="110" priority="61" operator="between">
      <formula>0.51</formula>
      <formula>0.75</formula>
    </cfRule>
  </conditionalFormatting>
  <conditionalFormatting sqref="E3">
    <cfRule type="cellIs" dxfId="109" priority="58" stopIfTrue="1" operator="greaterThan">
      <formula>0.76</formula>
    </cfRule>
    <cfRule type="cellIs" dxfId="108" priority="59" stopIfTrue="1" operator="between">
      <formula>0.26</formula>
      <formula>0.5</formula>
    </cfRule>
    <cfRule type="cellIs" dxfId="107" priority="60" stopIfTrue="1" operator="lessThan">
      <formula>0.25</formula>
    </cfRule>
  </conditionalFormatting>
  <conditionalFormatting sqref="E3">
    <cfRule type="cellIs" dxfId="106" priority="57" operator="between">
      <formula>0.51</formula>
      <formula>0.75</formula>
    </cfRule>
  </conditionalFormatting>
  <conditionalFormatting sqref="H3">
    <cfRule type="cellIs" dxfId="105" priority="54" stopIfTrue="1" operator="greaterThan">
      <formula>0.76</formula>
    </cfRule>
    <cfRule type="cellIs" dxfId="104" priority="55" stopIfTrue="1" operator="between">
      <formula>0.26</formula>
      <formula>0.5</formula>
    </cfRule>
    <cfRule type="cellIs" dxfId="103" priority="56" stopIfTrue="1" operator="lessThan">
      <formula>0.25</formula>
    </cfRule>
  </conditionalFormatting>
  <conditionalFormatting sqref="H3">
    <cfRule type="cellIs" dxfId="102" priority="53" operator="between">
      <formula>0.51</formula>
      <formula>0.75</formula>
    </cfRule>
  </conditionalFormatting>
  <conditionalFormatting sqref="H12">
    <cfRule type="cellIs" dxfId="101" priority="50" stopIfTrue="1" operator="greaterThan">
      <formula>0.76</formula>
    </cfRule>
    <cfRule type="cellIs" dxfId="100" priority="51" stopIfTrue="1" operator="between">
      <formula>0.26</formula>
      <formula>0.5</formula>
    </cfRule>
    <cfRule type="cellIs" dxfId="99" priority="52" stopIfTrue="1" operator="lessThan">
      <formula>0.25</formula>
    </cfRule>
  </conditionalFormatting>
  <conditionalFormatting sqref="H12">
    <cfRule type="cellIs" dxfId="98" priority="49" operator="between">
      <formula>0.51</formula>
      <formula>0.75</formula>
    </cfRule>
  </conditionalFormatting>
  <conditionalFormatting sqref="H17">
    <cfRule type="cellIs" dxfId="97" priority="46" stopIfTrue="1" operator="greaterThan">
      <formula>0.76</formula>
    </cfRule>
    <cfRule type="cellIs" dxfId="96" priority="47" stopIfTrue="1" operator="between">
      <formula>0.26</formula>
      <formula>0.5</formula>
    </cfRule>
    <cfRule type="cellIs" dxfId="95" priority="48" stopIfTrue="1" operator="lessThan">
      <formula>0.25</formula>
    </cfRule>
  </conditionalFormatting>
  <conditionalFormatting sqref="H17">
    <cfRule type="cellIs" dxfId="94" priority="45" operator="between">
      <formula>0.51</formula>
      <formula>0.75</formula>
    </cfRule>
  </conditionalFormatting>
  <conditionalFormatting sqref="H22">
    <cfRule type="cellIs" dxfId="93" priority="42" stopIfTrue="1" operator="greaterThan">
      <formula>0.76</formula>
    </cfRule>
    <cfRule type="cellIs" dxfId="92" priority="43" stopIfTrue="1" operator="between">
      <formula>0.26</formula>
      <formula>0.5</formula>
    </cfRule>
    <cfRule type="cellIs" dxfId="91" priority="44" stopIfTrue="1" operator="lessThan">
      <formula>0.25</formula>
    </cfRule>
  </conditionalFormatting>
  <conditionalFormatting sqref="H22">
    <cfRule type="cellIs" dxfId="90" priority="41" operator="between">
      <formula>0.51</formula>
      <formula>0.75</formula>
    </cfRule>
  </conditionalFormatting>
  <conditionalFormatting sqref="B3">
    <cfRule type="cellIs" dxfId="89" priority="38" stopIfTrue="1" operator="greaterThan">
      <formula>0.76</formula>
    </cfRule>
    <cfRule type="cellIs" dxfId="88" priority="39" stopIfTrue="1" operator="between">
      <formula>0.26</formula>
      <formula>0.5</formula>
    </cfRule>
    <cfRule type="cellIs" dxfId="87" priority="40" stopIfTrue="1" operator="lessThan">
      <formula>0.25</formula>
    </cfRule>
  </conditionalFormatting>
  <conditionalFormatting sqref="B3">
    <cfRule type="cellIs" dxfId="86" priority="37" operator="between">
      <formula>0.51</formula>
      <formula>0.75</formula>
    </cfRule>
  </conditionalFormatting>
  <conditionalFormatting sqref="B9">
    <cfRule type="cellIs" dxfId="85" priority="34" stopIfTrue="1" operator="greaterThan">
      <formula>0.76</formula>
    </cfRule>
    <cfRule type="cellIs" dxfId="84" priority="35" stopIfTrue="1" operator="between">
      <formula>0.26</formula>
      <formula>0.5</formula>
    </cfRule>
    <cfRule type="cellIs" dxfId="83" priority="36" stopIfTrue="1" operator="lessThan">
      <formula>0.25</formula>
    </cfRule>
  </conditionalFormatting>
  <conditionalFormatting sqref="B9">
    <cfRule type="cellIs" dxfId="82" priority="33" operator="between">
      <formula>0.51</formula>
      <formula>0.75</formula>
    </cfRule>
  </conditionalFormatting>
  <conditionalFormatting sqref="B20">
    <cfRule type="cellIs" dxfId="81" priority="30" stopIfTrue="1" operator="greaterThan">
      <formula>0.76</formula>
    </cfRule>
    <cfRule type="cellIs" dxfId="80" priority="31" stopIfTrue="1" operator="between">
      <formula>0.26</formula>
      <formula>0.5</formula>
    </cfRule>
    <cfRule type="cellIs" dxfId="79" priority="32" stopIfTrue="1" operator="lessThan">
      <formula>0.25</formula>
    </cfRule>
  </conditionalFormatting>
  <conditionalFormatting sqref="B20">
    <cfRule type="cellIs" dxfId="78" priority="29" operator="between">
      <formula>0.51</formula>
      <formula>0.75</formula>
    </cfRule>
  </conditionalFormatting>
  <conditionalFormatting sqref="B25">
    <cfRule type="cellIs" dxfId="77" priority="26" stopIfTrue="1" operator="greaterThan">
      <formula>0.76</formula>
    </cfRule>
    <cfRule type="cellIs" dxfId="76" priority="27" stopIfTrue="1" operator="between">
      <formula>0.26</formula>
      <formula>0.5</formula>
    </cfRule>
    <cfRule type="cellIs" dxfId="75" priority="28" stopIfTrue="1" operator="lessThan">
      <formula>0.25</formula>
    </cfRule>
  </conditionalFormatting>
  <conditionalFormatting sqref="B25">
    <cfRule type="cellIs" dxfId="74" priority="25" operator="between">
      <formula>0.51</formula>
      <formula>0.75</formula>
    </cfRule>
  </conditionalFormatting>
  <conditionalFormatting sqref="B30">
    <cfRule type="cellIs" dxfId="73" priority="22" stopIfTrue="1" operator="greaterThan">
      <formula>0.76</formula>
    </cfRule>
    <cfRule type="cellIs" dxfId="72" priority="23" stopIfTrue="1" operator="between">
      <formula>0.26</formula>
      <formula>0.5</formula>
    </cfRule>
    <cfRule type="cellIs" dxfId="71" priority="24" stopIfTrue="1" operator="lessThan">
      <formula>0.25</formula>
    </cfRule>
  </conditionalFormatting>
  <conditionalFormatting sqref="B30">
    <cfRule type="cellIs" dxfId="70" priority="21" operator="between">
      <formula>0.51</formula>
      <formula>0.75</formula>
    </cfRule>
  </conditionalFormatting>
  <conditionalFormatting sqref="B34">
    <cfRule type="cellIs" dxfId="69" priority="18" stopIfTrue="1" operator="greaterThan">
      <formula>0.76</formula>
    </cfRule>
    <cfRule type="cellIs" dxfId="68" priority="19" stopIfTrue="1" operator="between">
      <formula>0.26</formula>
      <formula>0.5</formula>
    </cfRule>
    <cfRule type="cellIs" dxfId="67" priority="20" stopIfTrue="1" operator="lessThan">
      <formula>0.25</formula>
    </cfRule>
  </conditionalFormatting>
  <conditionalFormatting sqref="B34">
    <cfRule type="cellIs" dxfId="66" priority="17" operator="between">
      <formula>0.51</formula>
      <formula>0.75</formula>
    </cfRule>
  </conditionalFormatting>
  <conditionalFormatting sqref="H26">
    <cfRule type="cellIs" dxfId="65" priority="11" stopIfTrue="1" operator="greaterThan">
      <formula>0.76</formula>
    </cfRule>
    <cfRule type="cellIs" dxfId="64" priority="12" stopIfTrue="1" operator="between">
      <formula>0.26</formula>
      <formula>0.5</formula>
    </cfRule>
    <cfRule type="cellIs" dxfId="63" priority="13" stopIfTrue="1" operator="lessThan">
      <formula>0.25</formula>
    </cfRule>
  </conditionalFormatting>
  <conditionalFormatting sqref="H26">
    <cfRule type="cellIs" dxfId="62" priority="10" operator="between">
      <formula>0.51</formula>
      <formula>0.75</formula>
    </cfRule>
  </conditionalFormatting>
  <conditionalFormatting sqref="H30">
    <cfRule type="cellIs" dxfId="61" priority="7" stopIfTrue="1" operator="greaterThan">
      <formula>0.76</formula>
    </cfRule>
    <cfRule type="cellIs" dxfId="60" priority="8" stopIfTrue="1" operator="between">
      <formula>0.26</formula>
      <formula>0.5</formula>
    </cfRule>
    <cfRule type="cellIs" dxfId="59" priority="9" stopIfTrue="1" operator="lessThan">
      <formula>0.25</formula>
    </cfRule>
  </conditionalFormatting>
  <conditionalFormatting sqref="H30">
    <cfRule type="cellIs" dxfId="58" priority="6" operator="between">
      <formula>0.51</formula>
      <formula>0.75</formula>
    </cfRule>
  </conditionalFormatting>
  <conditionalFormatting sqref="H39">
    <cfRule type="cellIs" dxfId="57" priority="3" stopIfTrue="1" operator="greaterThan">
      <formula>0.76</formula>
    </cfRule>
    <cfRule type="cellIs" dxfId="56" priority="4" stopIfTrue="1" operator="between">
      <formula>0.26</formula>
      <formula>0.5</formula>
    </cfRule>
    <cfRule type="cellIs" dxfId="55" priority="5" stopIfTrue="1" operator="lessThan">
      <formula>0.25</formula>
    </cfRule>
  </conditionalFormatting>
  <conditionalFormatting sqref="H39">
    <cfRule type="cellIs" dxfId="54" priority="2" operator="between">
      <formula>0.51</formula>
      <formula>0.75</formula>
    </cfRule>
  </conditionalFormatting>
  <dataValidations count="1">
    <dataValidation type="list" allowBlank="1" showInputMessage="1" showErrorMessage="1" sqref="A1:B1">
      <formula1>$N$1:$N$74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2" fitToWidth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CG54"/>
  <sheetViews>
    <sheetView showGridLines="0" showRowColHeaders="0" topLeftCell="B1" zoomScaleNormal="100" workbookViewId="0">
      <pane xSplit="1" ySplit="2" topLeftCell="BH3" activePane="bottomRight" state="frozen"/>
      <selection activeCell="B4" sqref="B4:D4"/>
      <selection pane="topRight" activeCell="B4" sqref="B4:D4"/>
      <selection pane="bottomLeft" activeCell="B4" sqref="B4:D4"/>
      <selection pane="bottomRight" activeCell="CH1" sqref="CH1"/>
    </sheetView>
  </sheetViews>
  <sheetFormatPr baseColWidth="10" defaultRowHeight="18.75" x14ac:dyDescent="0.2"/>
  <cols>
    <col min="1" max="1" width="10" style="115" hidden="1" customWidth="1"/>
    <col min="2" max="2" width="92.5703125" style="20" customWidth="1"/>
    <col min="3" max="3" width="5.28515625" style="31" customWidth="1"/>
    <col min="4" max="37" width="3.140625" style="31" customWidth="1"/>
    <col min="38" max="85" width="3.140625" style="20" customWidth="1"/>
    <col min="86" max="16384" width="11.42578125" style="20"/>
  </cols>
  <sheetData>
    <row r="1" spans="1:85" ht="134.25" customHeight="1" x14ac:dyDescent="0.2">
      <c r="B1" s="180" t="s">
        <v>269</v>
      </c>
      <c r="C1" s="116" t="str">
        <f>IF(Liste!$B23&lt;&gt;"",Liste!$H23,"")</f>
        <v/>
      </c>
      <c r="D1" s="116" t="str">
        <f>IF(Liste!$B24&lt;&gt;"",Liste!$H24,"")</f>
        <v/>
      </c>
      <c r="E1" s="116" t="str">
        <f>IF(Liste!$B25&lt;&gt;"",Liste!$H25,"")</f>
        <v/>
      </c>
      <c r="F1" s="116" t="str">
        <f>IF(Liste!$B26&lt;&gt;"",Liste!$H26,"")</f>
        <v/>
      </c>
      <c r="G1" s="116" t="str">
        <f>IF(Liste!$B27&lt;&gt;"",Liste!$H27,"")</f>
        <v/>
      </c>
      <c r="H1" s="116" t="str">
        <f>IF(Liste!$B28&lt;&gt;"",Liste!$H28,"")</f>
        <v/>
      </c>
      <c r="I1" s="116" t="str">
        <f>IF(Liste!$B29&lt;&gt;"",Liste!$H29,"")</f>
        <v/>
      </c>
      <c r="J1" s="116" t="str">
        <f>IF(Liste!$B30&lt;&gt;"",Liste!$H30,"")</f>
        <v/>
      </c>
      <c r="K1" s="116" t="str">
        <f>IF(Liste!$B31&lt;&gt;"",Liste!$H31,"")</f>
        <v/>
      </c>
      <c r="L1" s="116" t="str">
        <f>IF(Liste!$B32&lt;&gt;"",Liste!$H32,"")</f>
        <v/>
      </c>
      <c r="M1" s="116" t="str">
        <f>IF(Liste!$B33&lt;&gt;"",Liste!$H33,"")</f>
        <v/>
      </c>
      <c r="N1" s="116" t="str">
        <f>IF(Liste!$B34&lt;&gt;"",Liste!$H34,"")</f>
        <v/>
      </c>
      <c r="O1" s="116" t="str">
        <f>IF(Liste!$B35&lt;&gt;"",Liste!$H35,"")</f>
        <v/>
      </c>
      <c r="P1" s="116" t="str">
        <f>IF(Liste!$B36&lt;&gt;"",Liste!$H36,"")</f>
        <v/>
      </c>
      <c r="Q1" s="116" t="str">
        <f>IF(Liste!$B37&lt;&gt;"",Liste!$H37,"")</f>
        <v/>
      </c>
      <c r="R1" s="116" t="str">
        <f>IF(Liste!$B38&lt;&gt;"",Liste!$H38,"")</f>
        <v/>
      </c>
      <c r="S1" s="116" t="str">
        <f>IF(Liste!$B39&lt;&gt;"",Liste!$H39,"")</f>
        <v/>
      </c>
      <c r="T1" s="116" t="str">
        <f>IF(Liste!$B40&lt;&gt;"",Liste!$H40,"")</f>
        <v/>
      </c>
      <c r="U1" s="117" t="str">
        <f>IF(Liste!$B41&lt;&gt;"",Liste!$H41,"")</f>
        <v/>
      </c>
      <c r="V1" s="117" t="str">
        <f>IF(Liste!$B42&lt;&gt;"",Liste!$H42,"")</f>
        <v/>
      </c>
      <c r="W1" s="117" t="str">
        <f>IF(Liste!$B43&lt;&gt;"",Liste!$H43,"")</f>
        <v/>
      </c>
      <c r="X1" s="117" t="str">
        <f>IF(Liste!$B44&lt;&gt;"",Liste!$H44,"")</f>
        <v/>
      </c>
      <c r="Y1" s="122" t="str">
        <f>IF(Liste!$B45&lt;&gt;"",Liste!$H45,"")</f>
        <v/>
      </c>
      <c r="Z1" s="122" t="str">
        <f>IF(Liste!$B46&lt;&gt;"",Liste!$H46,"")</f>
        <v/>
      </c>
      <c r="AA1" s="122" t="str">
        <f>IF(Liste!$B47&lt;&gt;"",Liste!$H47,"")</f>
        <v/>
      </c>
      <c r="AB1" s="122" t="str">
        <f>IF(Liste!$B48&lt;&gt;"",Liste!$H48,"")</f>
        <v/>
      </c>
      <c r="AC1" s="122" t="str">
        <f>IF(Liste!$B49&lt;&gt;"",Liste!$H49,"")</f>
        <v/>
      </c>
      <c r="AD1" s="122" t="str">
        <f>IF(Liste!$B50&lt;&gt;"",Liste!$H50,"")</f>
        <v/>
      </c>
      <c r="AE1" s="122" t="str">
        <f>IF(Liste!$B51&lt;&gt;"",Liste!$H51,"")</f>
        <v/>
      </c>
      <c r="AF1" s="122" t="str">
        <f>IF(Liste!$B52&lt;&gt;"",Liste!$H52,"")</f>
        <v/>
      </c>
      <c r="AG1" s="122" t="str">
        <f>IF(Liste!$B53&lt;&gt;"",Liste!$H53,"")</f>
        <v/>
      </c>
      <c r="AH1" s="122" t="str">
        <f>IF(Liste!$B54&lt;&gt;"",Liste!$H54,"")</f>
        <v/>
      </c>
      <c r="AI1" s="122" t="str">
        <f>IF(Liste!$B55&lt;&gt;"",Liste!$H55,"")</f>
        <v/>
      </c>
      <c r="AJ1" s="122" t="str">
        <f>IF(Liste!$B56&lt;&gt;"",Liste!$H56,"")</f>
        <v/>
      </c>
      <c r="AK1" s="122" t="str">
        <f>IF(Liste!$B57&lt;&gt;"",Liste!$H57,"")</f>
        <v/>
      </c>
      <c r="AL1" s="122" t="str">
        <f>IF(Liste!$B58&lt;&gt;"",Liste!$H58,"")</f>
        <v/>
      </c>
      <c r="AM1" s="122" t="str">
        <f>IF(Liste!$B59&lt;&gt;"",Liste!$H59,"")</f>
        <v/>
      </c>
      <c r="AN1" s="122" t="str">
        <f>IF(Liste!$B60&lt;&gt;"",Liste!$H60,"")</f>
        <v/>
      </c>
      <c r="AO1" s="122" t="str">
        <f>IF(Liste!$B61&lt;&gt;"",Liste!$H61,"")</f>
        <v/>
      </c>
      <c r="AP1" s="122" t="str">
        <f>IF(Liste!$B62&lt;&gt;"",Liste!$H62,"")</f>
        <v/>
      </c>
      <c r="AQ1" s="122" t="str">
        <f>IF(Liste!$B63&lt;&gt;"",Liste!$H63,"")</f>
        <v/>
      </c>
      <c r="AR1" s="122" t="str">
        <f>IF(Liste!$B64&lt;&gt;"",Liste!$H64,"")</f>
        <v/>
      </c>
      <c r="AS1" s="122" t="str">
        <f>IF(Liste!$B65&lt;&gt;"",Liste!$H65,"")</f>
        <v/>
      </c>
      <c r="AT1" s="122" t="str">
        <f>IF(Liste!$B66&lt;&gt;"",Liste!$H66,"")</f>
        <v/>
      </c>
      <c r="AU1" s="122" t="str">
        <f>IF(Liste!$B67&lt;&gt;"",Liste!$H67,"")</f>
        <v/>
      </c>
      <c r="AV1" s="122" t="str">
        <f>IF(Liste!$B68&lt;&gt;"",Liste!$H68,"")</f>
        <v/>
      </c>
      <c r="AW1" s="122" t="str">
        <f>IF(Liste!$B69&lt;&gt;"",Liste!$H69,"")</f>
        <v/>
      </c>
      <c r="AX1" s="122" t="str">
        <f>IF(Liste!$B70&lt;&gt;"",Liste!$H70,"")</f>
        <v/>
      </c>
      <c r="AY1" s="122" t="str">
        <f>IF(Liste!$B71&lt;&gt;"",Liste!$H71,"")</f>
        <v/>
      </c>
      <c r="AZ1" s="122" t="str">
        <f>IF(Liste!$B72&lt;&gt;"",Liste!$H72,"")</f>
        <v/>
      </c>
      <c r="BA1" s="122" t="str">
        <f>IF(Liste!$B73&lt;&gt;"",Liste!$H73,"")</f>
        <v/>
      </c>
      <c r="BB1" s="122" t="str">
        <f>IF(Liste!$B74&lt;&gt;"",Liste!$H74,"")</f>
        <v/>
      </c>
      <c r="BC1" s="122" t="str">
        <f>IF(Liste!$B75&lt;&gt;"",Liste!$H75,"")</f>
        <v/>
      </c>
      <c r="BD1" s="122" t="str">
        <f>IF(Liste!$B76&lt;&gt;"",Liste!$H76,"")</f>
        <v/>
      </c>
      <c r="BE1" s="122" t="str">
        <f>IF(Liste!$B77&lt;&gt;"",Liste!$H77,"")</f>
        <v/>
      </c>
      <c r="BF1" s="122" t="str">
        <f>IF(Liste!$B78&lt;&gt;"",Liste!$H78,"")</f>
        <v/>
      </c>
      <c r="BG1" s="122" t="str">
        <f>IF(Liste!$B79&lt;&gt;"",Liste!$H79,"")</f>
        <v/>
      </c>
      <c r="BH1" s="122" t="str">
        <f>IF(Liste!$B80&lt;&gt;"",Liste!$H80,"")</f>
        <v/>
      </c>
      <c r="BI1" s="122" t="str">
        <f>IF(Liste!$B81&lt;&gt;"",Liste!$H81,"")</f>
        <v/>
      </c>
      <c r="BJ1" s="122" t="str">
        <f>IF(Liste!$B82&lt;&gt;"",Liste!$H82,"")</f>
        <v/>
      </c>
      <c r="BK1" s="122" t="str">
        <f>IF(Liste!$B83&lt;&gt;"",Liste!$H83,"")</f>
        <v/>
      </c>
      <c r="BL1" s="122" t="str">
        <f>IF(Liste!$B84&lt;&gt;"",Liste!$H84,"")</f>
        <v/>
      </c>
      <c r="BM1" s="122" t="str">
        <f>IF(Liste!$B85&lt;&gt;"",Liste!$H85,"")</f>
        <v/>
      </c>
      <c r="BN1" s="122" t="str">
        <f>IF(Liste!$B86&lt;&gt;"",Liste!$H86,"")</f>
        <v/>
      </c>
      <c r="BO1" s="122" t="str">
        <f>IF(Liste!$B87&lt;&gt;"",Liste!$H87,"")</f>
        <v/>
      </c>
      <c r="BP1" s="122" t="str">
        <f>IF(Liste!$B88&lt;&gt;"",Liste!$H88,"")</f>
        <v/>
      </c>
      <c r="BQ1" s="122" t="str">
        <f>IF(Liste!$B89&lt;&gt;"",Liste!$H89,"")</f>
        <v/>
      </c>
      <c r="BR1" s="122" t="str">
        <f>IF(Liste!$B90&lt;&gt;"",Liste!$H90,"")</f>
        <v/>
      </c>
      <c r="BS1" s="122" t="str">
        <f>IF(Liste!$B91&lt;&gt;"",Liste!$H91,"")</f>
        <v/>
      </c>
      <c r="BT1" s="122" t="str">
        <f>IF(Liste!$B92&lt;&gt;"",Liste!$H92,"")</f>
        <v/>
      </c>
      <c r="BU1" s="122" t="str">
        <f>IF(Liste!$B93&lt;&gt;"",Liste!$H93,"")</f>
        <v/>
      </c>
      <c r="BV1" s="122" t="str">
        <f>IF(Liste!$B94&lt;&gt;"",Liste!$H94,"")</f>
        <v/>
      </c>
      <c r="BW1" s="122" t="str">
        <f>IF(Liste!$B95&lt;&gt;"",Liste!$H95,"")</f>
        <v/>
      </c>
      <c r="BX1" s="122" t="str">
        <f>IF(Liste!$B96&lt;&gt;"",Liste!$H96,"")</f>
        <v/>
      </c>
      <c r="BY1" s="122" t="str">
        <f>IF(Liste!$B97&lt;&gt;"",Liste!$H97,"")</f>
        <v/>
      </c>
      <c r="BZ1" s="122" t="str">
        <f>IF(Liste!$B98&lt;&gt;"",Liste!$H98,"")</f>
        <v/>
      </c>
      <c r="CA1" s="122" t="str">
        <f>IF(Liste!$B99&lt;&gt;"",Liste!$H99,"")</f>
        <v/>
      </c>
      <c r="CB1" s="122" t="str">
        <f>IF(Liste!$B100&lt;&gt;"",Liste!$H100,"")</f>
        <v/>
      </c>
      <c r="CC1" s="122" t="str">
        <f>IF(Liste!$B101&lt;&gt;"",Liste!$H101,"")</f>
        <v/>
      </c>
      <c r="CD1" s="122" t="str">
        <f>IF(Liste!$B102&lt;&gt;"",Liste!$H102,"")</f>
        <v/>
      </c>
      <c r="CE1" s="122" t="str">
        <f>IF(Liste!$B103&lt;&gt;"",Liste!$H103,"")</f>
        <v/>
      </c>
      <c r="CF1" s="122" t="str">
        <f>IF(Liste!$B104&lt;&gt;"",Liste!$H104,"")</f>
        <v/>
      </c>
      <c r="CG1" s="122" t="str">
        <f>IF(Liste!$B105&lt;&gt;"",Liste!$H105,"")</f>
        <v/>
      </c>
    </row>
    <row r="2" spans="1:85" ht="2.25" customHeight="1" x14ac:dyDescent="0.2">
      <c r="B2" s="118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</row>
    <row r="3" spans="1:85" ht="12.75" customHeight="1" x14ac:dyDescent="0.2">
      <c r="B3" s="321" t="str">
        <f>Compétences!B1</f>
        <v>Compétence 1 - La maîtrise de la langue française - Palier 2</v>
      </c>
      <c r="C3" s="358">
        <f>Comp1!C51</f>
        <v>0</v>
      </c>
      <c r="D3" s="358">
        <f>Comp1!D51</f>
        <v>0</v>
      </c>
      <c r="E3" s="358">
        <f>Comp1!E51</f>
        <v>0</v>
      </c>
      <c r="F3" s="358">
        <f>Comp1!F51</f>
        <v>0</v>
      </c>
      <c r="G3" s="358">
        <f>Comp1!G51</f>
        <v>0</v>
      </c>
      <c r="H3" s="358">
        <f>Comp1!H51</f>
        <v>0</v>
      </c>
      <c r="I3" s="358">
        <f>Comp1!I51</f>
        <v>0</v>
      </c>
      <c r="J3" s="358">
        <f>Comp1!J51</f>
        <v>0</v>
      </c>
      <c r="K3" s="358">
        <f>Comp1!K51</f>
        <v>0</v>
      </c>
      <c r="L3" s="358">
        <f>Comp1!L51</f>
        <v>0</v>
      </c>
      <c r="M3" s="358">
        <f>Comp1!M51</f>
        <v>0</v>
      </c>
      <c r="N3" s="358">
        <f>Comp1!N51</f>
        <v>0</v>
      </c>
      <c r="O3" s="358">
        <f>Comp1!O51</f>
        <v>0</v>
      </c>
      <c r="P3" s="358">
        <f>Comp1!P51</f>
        <v>0</v>
      </c>
      <c r="Q3" s="358">
        <f>Comp1!Q51</f>
        <v>0</v>
      </c>
      <c r="R3" s="358">
        <f>Comp1!R51</f>
        <v>0</v>
      </c>
      <c r="S3" s="358">
        <f>Comp1!S51</f>
        <v>0</v>
      </c>
      <c r="T3" s="358">
        <f>Comp1!T51</f>
        <v>0</v>
      </c>
      <c r="U3" s="358">
        <f>Comp1!U51</f>
        <v>0</v>
      </c>
      <c r="V3" s="358">
        <f>Comp1!V51</f>
        <v>0</v>
      </c>
      <c r="W3" s="358">
        <f>Comp1!W51</f>
        <v>0</v>
      </c>
      <c r="X3" s="358">
        <f>Comp1!X51</f>
        <v>0</v>
      </c>
      <c r="Y3" s="358">
        <f>Comp1!Y51</f>
        <v>0</v>
      </c>
      <c r="Z3" s="358">
        <f>Comp1!Z51</f>
        <v>0</v>
      </c>
      <c r="AA3" s="358">
        <f>Comp1!AA51</f>
        <v>0</v>
      </c>
      <c r="AB3" s="358">
        <f>Comp1!AB51</f>
        <v>0</v>
      </c>
      <c r="AC3" s="358">
        <f>Comp1!AC51</f>
        <v>0</v>
      </c>
      <c r="AD3" s="358">
        <f>Comp1!AD51</f>
        <v>0</v>
      </c>
      <c r="AE3" s="358">
        <f>Comp1!AE51</f>
        <v>0</v>
      </c>
      <c r="AF3" s="358">
        <f>Comp1!AF51</f>
        <v>0</v>
      </c>
      <c r="AG3" s="358">
        <f>Comp1!AG51</f>
        <v>0</v>
      </c>
      <c r="AH3" s="358">
        <f>Comp1!AH51</f>
        <v>0</v>
      </c>
      <c r="AI3" s="358">
        <f>Comp1!AI51</f>
        <v>0</v>
      </c>
      <c r="AJ3" s="358">
        <f>Comp1!AJ51</f>
        <v>0</v>
      </c>
      <c r="AK3" s="358">
        <f>Comp1!AK51</f>
        <v>0</v>
      </c>
      <c r="AL3" s="358">
        <f>Comp1!AL51</f>
        <v>0</v>
      </c>
      <c r="AM3" s="358">
        <f>Comp1!AM51</f>
        <v>0</v>
      </c>
      <c r="AN3" s="358">
        <f>Comp1!AN51</f>
        <v>0</v>
      </c>
      <c r="AO3" s="358">
        <f>Comp1!AO51</f>
        <v>0</v>
      </c>
      <c r="AP3" s="358">
        <f>Comp1!AP51</f>
        <v>0</v>
      </c>
      <c r="AQ3" s="358">
        <f>Comp1!AQ51</f>
        <v>0</v>
      </c>
      <c r="AR3" s="358">
        <f>Comp1!AR51</f>
        <v>0</v>
      </c>
      <c r="AS3" s="358">
        <f>Comp1!AS51</f>
        <v>0</v>
      </c>
      <c r="AT3" s="358">
        <f>Comp1!AT51</f>
        <v>0</v>
      </c>
      <c r="AU3" s="358">
        <f>Comp1!AU51</f>
        <v>0</v>
      </c>
      <c r="AV3" s="358">
        <f>Comp1!AV51</f>
        <v>0</v>
      </c>
      <c r="AW3" s="358">
        <f>Comp1!AW51</f>
        <v>0</v>
      </c>
      <c r="AX3" s="358">
        <f>Comp1!AX51</f>
        <v>0</v>
      </c>
      <c r="AY3" s="358">
        <f>Comp1!AY51</f>
        <v>0</v>
      </c>
      <c r="AZ3" s="358">
        <f>Comp1!AZ51</f>
        <v>0</v>
      </c>
      <c r="BA3" s="358">
        <f>Comp1!BA51</f>
        <v>0</v>
      </c>
      <c r="BB3" s="358">
        <f>Comp1!BB51</f>
        <v>0</v>
      </c>
      <c r="BC3" s="358">
        <f>Comp1!BC51</f>
        <v>0</v>
      </c>
      <c r="BD3" s="358">
        <f>Comp1!BD51</f>
        <v>0</v>
      </c>
      <c r="BE3" s="358">
        <f>Comp1!BE51</f>
        <v>0</v>
      </c>
      <c r="BF3" s="358">
        <f>Comp1!BF51</f>
        <v>0</v>
      </c>
      <c r="BG3" s="358">
        <f>Comp1!BG51</f>
        <v>0</v>
      </c>
      <c r="BH3" s="358">
        <f>Comp1!BH51</f>
        <v>0</v>
      </c>
      <c r="BI3" s="358">
        <f>Comp1!BI51</f>
        <v>0</v>
      </c>
      <c r="BJ3" s="358">
        <f>Comp1!BJ51</f>
        <v>0</v>
      </c>
      <c r="BK3" s="358">
        <f>Comp1!BK51</f>
        <v>0</v>
      </c>
      <c r="BL3" s="358">
        <f>Comp1!BL51</f>
        <v>0</v>
      </c>
      <c r="BM3" s="358">
        <f>Comp1!BM51</f>
        <v>0</v>
      </c>
      <c r="BN3" s="358">
        <f>Comp1!BN51</f>
        <v>0</v>
      </c>
      <c r="BO3" s="358">
        <f>Comp1!BO51</f>
        <v>0</v>
      </c>
      <c r="BP3" s="358">
        <f>Comp1!BP51</f>
        <v>0</v>
      </c>
      <c r="BQ3" s="358">
        <f>Comp1!BQ51</f>
        <v>0</v>
      </c>
      <c r="BR3" s="358">
        <f>Comp1!BR51</f>
        <v>0</v>
      </c>
      <c r="BS3" s="358">
        <f>Comp1!BS51</f>
        <v>0</v>
      </c>
      <c r="BT3" s="358">
        <f>Comp1!BT51</f>
        <v>0</v>
      </c>
      <c r="BU3" s="358">
        <f>Comp1!BU51</f>
        <v>0</v>
      </c>
      <c r="BV3" s="358">
        <f>Comp1!BV51</f>
        <v>0</v>
      </c>
      <c r="BW3" s="358">
        <f>Comp1!BW51</f>
        <v>0</v>
      </c>
      <c r="BX3" s="358">
        <f>Comp1!BX51</f>
        <v>0</v>
      </c>
      <c r="BY3" s="358">
        <f>Comp1!BY51</f>
        <v>0</v>
      </c>
      <c r="BZ3" s="358">
        <f>Comp1!BZ51</f>
        <v>0</v>
      </c>
      <c r="CA3" s="358">
        <f>Comp1!CA51</f>
        <v>0</v>
      </c>
      <c r="CB3" s="358">
        <f>Comp1!CB51</f>
        <v>0</v>
      </c>
      <c r="CC3" s="358">
        <f>Comp1!CC51</f>
        <v>0</v>
      </c>
      <c r="CD3" s="358">
        <f>Comp1!CD51</f>
        <v>0</v>
      </c>
      <c r="CE3" s="358">
        <f>Comp1!CE51</f>
        <v>0</v>
      </c>
      <c r="CF3" s="358">
        <f>Comp1!CF51</f>
        <v>0</v>
      </c>
      <c r="CG3" s="358">
        <f>Comp1!CG51</f>
        <v>0</v>
      </c>
    </row>
    <row r="4" spans="1:85" s="31" customFormat="1" ht="12.75" customHeight="1" x14ac:dyDescent="0.15">
      <c r="A4" s="44"/>
      <c r="B4" s="123" t="str">
        <f>Compétences!B3</f>
        <v>DIRE</v>
      </c>
      <c r="C4" s="358">
        <f>Comp1!C45</f>
        <v>0</v>
      </c>
      <c r="D4" s="358">
        <f>Comp1!D45</f>
        <v>0</v>
      </c>
      <c r="E4" s="358">
        <f>Comp1!E45</f>
        <v>0</v>
      </c>
      <c r="F4" s="358">
        <f>Comp1!F45</f>
        <v>0</v>
      </c>
      <c r="G4" s="358">
        <f>Comp1!G45</f>
        <v>0</v>
      </c>
      <c r="H4" s="358">
        <f>Comp1!H45</f>
        <v>0</v>
      </c>
      <c r="I4" s="358">
        <f>Comp1!I45</f>
        <v>0</v>
      </c>
      <c r="J4" s="358">
        <f>Comp1!J45</f>
        <v>0</v>
      </c>
      <c r="K4" s="358">
        <f>Comp1!K45</f>
        <v>0</v>
      </c>
      <c r="L4" s="358">
        <f>Comp1!L45</f>
        <v>0</v>
      </c>
      <c r="M4" s="358">
        <f>Comp1!M45</f>
        <v>0</v>
      </c>
      <c r="N4" s="358">
        <f>Comp1!N45</f>
        <v>0</v>
      </c>
      <c r="O4" s="358">
        <f>Comp1!O45</f>
        <v>0</v>
      </c>
      <c r="P4" s="358">
        <f>Comp1!P45</f>
        <v>0</v>
      </c>
      <c r="Q4" s="358">
        <f>Comp1!Q45</f>
        <v>0</v>
      </c>
      <c r="R4" s="358">
        <f>Comp1!R45</f>
        <v>0</v>
      </c>
      <c r="S4" s="358">
        <f>Comp1!S45</f>
        <v>0</v>
      </c>
      <c r="T4" s="358">
        <f>Comp1!T45</f>
        <v>0</v>
      </c>
      <c r="U4" s="358">
        <f>Comp1!U45</f>
        <v>0</v>
      </c>
      <c r="V4" s="358">
        <f>Comp1!V45</f>
        <v>0</v>
      </c>
      <c r="W4" s="358">
        <f>Comp1!W45</f>
        <v>0</v>
      </c>
      <c r="X4" s="358">
        <f>Comp1!X45</f>
        <v>0</v>
      </c>
      <c r="Y4" s="358">
        <f>Comp1!Y45</f>
        <v>0</v>
      </c>
      <c r="Z4" s="358">
        <f>Comp1!Z45</f>
        <v>0</v>
      </c>
      <c r="AA4" s="358">
        <f>Comp1!AA45</f>
        <v>0</v>
      </c>
      <c r="AB4" s="358">
        <f>Comp1!AB45</f>
        <v>0</v>
      </c>
      <c r="AC4" s="358">
        <f>Comp1!AC45</f>
        <v>0</v>
      </c>
      <c r="AD4" s="358">
        <f>Comp1!AD45</f>
        <v>0</v>
      </c>
      <c r="AE4" s="358">
        <f>Comp1!AE45</f>
        <v>0</v>
      </c>
      <c r="AF4" s="358">
        <f>Comp1!AF45</f>
        <v>0</v>
      </c>
      <c r="AG4" s="358">
        <f>Comp1!AG45</f>
        <v>0</v>
      </c>
      <c r="AH4" s="358">
        <f>Comp1!AH45</f>
        <v>0</v>
      </c>
      <c r="AI4" s="358">
        <f>Comp1!AI45</f>
        <v>0</v>
      </c>
      <c r="AJ4" s="358">
        <f>Comp1!AJ45</f>
        <v>0</v>
      </c>
      <c r="AK4" s="358">
        <f>Comp1!AK45</f>
        <v>0</v>
      </c>
      <c r="AL4" s="358">
        <f>Comp1!AL45</f>
        <v>0</v>
      </c>
      <c r="AM4" s="358">
        <f>Comp1!AM45</f>
        <v>0</v>
      </c>
      <c r="AN4" s="358">
        <f>Comp1!AN45</f>
        <v>0</v>
      </c>
      <c r="AO4" s="358">
        <f>Comp1!AO45</f>
        <v>0</v>
      </c>
      <c r="AP4" s="358">
        <f>Comp1!AP45</f>
        <v>0</v>
      </c>
      <c r="AQ4" s="358">
        <f>Comp1!AQ45</f>
        <v>0</v>
      </c>
      <c r="AR4" s="358">
        <f>Comp1!AR45</f>
        <v>0</v>
      </c>
      <c r="AS4" s="358">
        <f>Comp1!AS45</f>
        <v>0</v>
      </c>
      <c r="AT4" s="358">
        <f>Comp1!AT45</f>
        <v>0</v>
      </c>
      <c r="AU4" s="358">
        <f>Comp1!AU45</f>
        <v>0</v>
      </c>
      <c r="AV4" s="358">
        <f>Comp1!AV45</f>
        <v>0</v>
      </c>
      <c r="AW4" s="358">
        <f>Comp1!AW45</f>
        <v>0</v>
      </c>
      <c r="AX4" s="358">
        <f>Comp1!AX45</f>
        <v>0</v>
      </c>
      <c r="AY4" s="358">
        <f>Comp1!AY45</f>
        <v>0</v>
      </c>
      <c r="AZ4" s="358">
        <f>Comp1!AZ45</f>
        <v>0</v>
      </c>
      <c r="BA4" s="358">
        <f>Comp1!BA45</f>
        <v>0</v>
      </c>
      <c r="BB4" s="358">
        <f>Comp1!BB45</f>
        <v>0</v>
      </c>
      <c r="BC4" s="358">
        <f>Comp1!BC45</f>
        <v>0</v>
      </c>
      <c r="BD4" s="358">
        <f>Comp1!BD45</f>
        <v>0</v>
      </c>
      <c r="BE4" s="358">
        <f>Comp1!BE45</f>
        <v>0</v>
      </c>
      <c r="BF4" s="358">
        <f>Comp1!BF45</f>
        <v>0</v>
      </c>
      <c r="BG4" s="358">
        <f>Comp1!BG45</f>
        <v>0</v>
      </c>
      <c r="BH4" s="358">
        <f>Comp1!BH45</f>
        <v>0</v>
      </c>
      <c r="BI4" s="358">
        <f>Comp1!BI45</f>
        <v>0</v>
      </c>
      <c r="BJ4" s="358">
        <f>Comp1!BJ45</f>
        <v>0</v>
      </c>
      <c r="BK4" s="358">
        <f>Comp1!BK45</f>
        <v>0</v>
      </c>
      <c r="BL4" s="358">
        <f>Comp1!BL45</f>
        <v>0</v>
      </c>
      <c r="BM4" s="358">
        <f>Comp1!BM45</f>
        <v>0</v>
      </c>
      <c r="BN4" s="358">
        <f>Comp1!BN45</f>
        <v>0</v>
      </c>
      <c r="BO4" s="358">
        <f>Comp1!BO45</f>
        <v>0</v>
      </c>
      <c r="BP4" s="358">
        <f>Comp1!BP45</f>
        <v>0</v>
      </c>
      <c r="BQ4" s="358">
        <f>Comp1!BQ45</f>
        <v>0</v>
      </c>
      <c r="BR4" s="358">
        <f>Comp1!BR45</f>
        <v>0</v>
      </c>
      <c r="BS4" s="358">
        <f>Comp1!BS45</f>
        <v>0</v>
      </c>
      <c r="BT4" s="358">
        <f>Comp1!BT45</f>
        <v>0</v>
      </c>
      <c r="BU4" s="358">
        <f>Comp1!BU45</f>
        <v>0</v>
      </c>
      <c r="BV4" s="358">
        <f>Comp1!BV45</f>
        <v>0</v>
      </c>
      <c r="BW4" s="358">
        <f>Comp1!BW45</f>
        <v>0</v>
      </c>
      <c r="BX4" s="358">
        <f>Comp1!BX45</f>
        <v>0</v>
      </c>
      <c r="BY4" s="358">
        <f>Comp1!BY45</f>
        <v>0</v>
      </c>
      <c r="BZ4" s="358">
        <f>Comp1!BZ45</f>
        <v>0</v>
      </c>
      <c r="CA4" s="358">
        <f>Comp1!CA45</f>
        <v>0</v>
      </c>
      <c r="CB4" s="358">
        <f>Comp1!CB45</f>
        <v>0</v>
      </c>
      <c r="CC4" s="358">
        <f>Comp1!CC45</f>
        <v>0</v>
      </c>
      <c r="CD4" s="358">
        <f>Comp1!CD45</f>
        <v>0</v>
      </c>
      <c r="CE4" s="358">
        <f>Comp1!CE45</f>
        <v>0</v>
      </c>
      <c r="CF4" s="358">
        <f>Comp1!CF45</f>
        <v>0</v>
      </c>
      <c r="CG4" s="358">
        <f>Comp1!CG45</f>
        <v>0</v>
      </c>
    </row>
    <row r="5" spans="1:85" s="31" customFormat="1" ht="12.75" customHeight="1" x14ac:dyDescent="0.15">
      <c r="A5" s="44"/>
      <c r="B5" s="123" t="str">
        <f>Compétences!B9</f>
        <v>LIRE</v>
      </c>
      <c r="C5" s="358">
        <f>Comp1!C46</f>
        <v>0</v>
      </c>
      <c r="D5" s="358">
        <f>Comp1!D46</f>
        <v>0</v>
      </c>
      <c r="E5" s="358">
        <f>Comp1!E46</f>
        <v>0</v>
      </c>
      <c r="F5" s="358">
        <f>Comp1!F46</f>
        <v>0</v>
      </c>
      <c r="G5" s="358">
        <f>Comp1!G46</f>
        <v>0</v>
      </c>
      <c r="H5" s="358">
        <f>Comp1!H46</f>
        <v>0</v>
      </c>
      <c r="I5" s="358">
        <f>Comp1!I46</f>
        <v>0</v>
      </c>
      <c r="J5" s="358">
        <f>Comp1!J46</f>
        <v>0</v>
      </c>
      <c r="K5" s="358">
        <f>Comp1!K46</f>
        <v>0</v>
      </c>
      <c r="L5" s="358">
        <f>Comp1!L46</f>
        <v>0</v>
      </c>
      <c r="M5" s="358">
        <f>Comp1!M46</f>
        <v>0</v>
      </c>
      <c r="N5" s="358">
        <f>Comp1!N46</f>
        <v>0</v>
      </c>
      <c r="O5" s="358">
        <f>Comp1!O46</f>
        <v>0</v>
      </c>
      <c r="P5" s="358">
        <f>Comp1!P46</f>
        <v>0</v>
      </c>
      <c r="Q5" s="358">
        <f>Comp1!Q46</f>
        <v>0</v>
      </c>
      <c r="R5" s="358">
        <f>Comp1!R46</f>
        <v>0</v>
      </c>
      <c r="S5" s="358">
        <f>Comp1!S46</f>
        <v>0</v>
      </c>
      <c r="T5" s="358">
        <f>Comp1!T46</f>
        <v>0</v>
      </c>
      <c r="U5" s="358">
        <f>Comp1!U46</f>
        <v>0</v>
      </c>
      <c r="V5" s="358">
        <f>Comp1!V46</f>
        <v>0</v>
      </c>
      <c r="W5" s="358">
        <f>Comp1!W46</f>
        <v>0</v>
      </c>
      <c r="X5" s="358">
        <f>Comp1!X46</f>
        <v>0</v>
      </c>
      <c r="Y5" s="358">
        <f>Comp1!Y46</f>
        <v>0</v>
      </c>
      <c r="Z5" s="358">
        <f>Comp1!Z46</f>
        <v>0</v>
      </c>
      <c r="AA5" s="358">
        <f>Comp1!AA46</f>
        <v>0</v>
      </c>
      <c r="AB5" s="358">
        <f>Comp1!AB46</f>
        <v>0</v>
      </c>
      <c r="AC5" s="358">
        <f>Comp1!AC46</f>
        <v>0</v>
      </c>
      <c r="AD5" s="358">
        <f>Comp1!AD46</f>
        <v>0</v>
      </c>
      <c r="AE5" s="358">
        <f>Comp1!AE46</f>
        <v>0</v>
      </c>
      <c r="AF5" s="358">
        <f>Comp1!AF46</f>
        <v>0</v>
      </c>
      <c r="AG5" s="358">
        <f>Comp1!AG46</f>
        <v>0</v>
      </c>
      <c r="AH5" s="358">
        <f>Comp1!AH46</f>
        <v>0</v>
      </c>
      <c r="AI5" s="358">
        <f>Comp1!AI46</f>
        <v>0</v>
      </c>
      <c r="AJ5" s="358">
        <f>Comp1!AJ46</f>
        <v>0</v>
      </c>
      <c r="AK5" s="358">
        <f>Comp1!AK46</f>
        <v>0</v>
      </c>
      <c r="AL5" s="358">
        <f>Comp1!AL46</f>
        <v>0</v>
      </c>
      <c r="AM5" s="358">
        <f>Comp1!AM46</f>
        <v>0</v>
      </c>
      <c r="AN5" s="358">
        <f>Comp1!AN46</f>
        <v>0</v>
      </c>
      <c r="AO5" s="358">
        <f>Comp1!AO46</f>
        <v>0</v>
      </c>
      <c r="AP5" s="358">
        <f>Comp1!AP46</f>
        <v>0</v>
      </c>
      <c r="AQ5" s="358">
        <f>Comp1!AQ46</f>
        <v>0</v>
      </c>
      <c r="AR5" s="358">
        <f>Comp1!AR46</f>
        <v>0</v>
      </c>
      <c r="AS5" s="358">
        <f>Comp1!AS46</f>
        <v>0</v>
      </c>
      <c r="AT5" s="358">
        <f>Comp1!AT46</f>
        <v>0</v>
      </c>
      <c r="AU5" s="358">
        <f>Comp1!AU46</f>
        <v>0</v>
      </c>
      <c r="AV5" s="358">
        <f>Comp1!AV46</f>
        <v>0</v>
      </c>
      <c r="AW5" s="358">
        <f>Comp1!AW46</f>
        <v>0</v>
      </c>
      <c r="AX5" s="358">
        <f>Comp1!AX46</f>
        <v>0</v>
      </c>
      <c r="AY5" s="358">
        <f>Comp1!AY46</f>
        <v>0</v>
      </c>
      <c r="AZ5" s="358">
        <f>Comp1!AZ46</f>
        <v>0</v>
      </c>
      <c r="BA5" s="358">
        <f>Comp1!BA46</f>
        <v>0</v>
      </c>
      <c r="BB5" s="358">
        <f>Comp1!BB46</f>
        <v>0</v>
      </c>
      <c r="BC5" s="358">
        <f>Comp1!BC46</f>
        <v>0</v>
      </c>
      <c r="BD5" s="358">
        <f>Comp1!BD46</f>
        <v>0</v>
      </c>
      <c r="BE5" s="358">
        <f>Comp1!BE46</f>
        <v>0</v>
      </c>
      <c r="BF5" s="358">
        <f>Comp1!BF46</f>
        <v>0</v>
      </c>
      <c r="BG5" s="358">
        <f>Comp1!BG46</f>
        <v>0</v>
      </c>
      <c r="BH5" s="358">
        <f>Comp1!BH46</f>
        <v>0</v>
      </c>
      <c r="BI5" s="358">
        <f>Comp1!BI46</f>
        <v>0</v>
      </c>
      <c r="BJ5" s="358">
        <f>Comp1!BJ46</f>
        <v>0</v>
      </c>
      <c r="BK5" s="358">
        <f>Comp1!BK46</f>
        <v>0</v>
      </c>
      <c r="BL5" s="358">
        <f>Comp1!BL46</f>
        <v>0</v>
      </c>
      <c r="BM5" s="358">
        <f>Comp1!BM46</f>
        <v>0</v>
      </c>
      <c r="BN5" s="358">
        <f>Comp1!BN46</f>
        <v>0</v>
      </c>
      <c r="BO5" s="358">
        <f>Comp1!BO46</f>
        <v>0</v>
      </c>
      <c r="BP5" s="358">
        <f>Comp1!BP46</f>
        <v>0</v>
      </c>
      <c r="BQ5" s="358">
        <f>Comp1!BQ46</f>
        <v>0</v>
      </c>
      <c r="BR5" s="358">
        <f>Comp1!BR46</f>
        <v>0</v>
      </c>
      <c r="BS5" s="358">
        <f>Comp1!BS46</f>
        <v>0</v>
      </c>
      <c r="BT5" s="358">
        <f>Comp1!BT46</f>
        <v>0</v>
      </c>
      <c r="BU5" s="358">
        <f>Comp1!BU46</f>
        <v>0</v>
      </c>
      <c r="BV5" s="358">
        <f>Comp1!BV46</f>
        <v>0</v>
      </c>
      <c r="BW5" s="358">
        <f>Comp1!BW46</f>
        <v>0</v>
      </c>
      <c r="BX5" s="358">
        <f>Comp1!BX46</f>
        <v>0</v>
      </c>
      <c r="BY5" s="358">
        <f>Comp1!BY46</f>
        <v>0</v>
      </c>
      <c r="BZ5" s="358">
        <f>Comp1!BZ46</f>
        <v>0</v>
      </c>
      <c r="CA5" s="358">
        <f>Comp1!CA46</f>
        <v>0</v>
      </c>
      <c r="CB5" s="358">
        <f>Comp1!CB46</f>
        <v>0</v>
      </c>
      <c r="CC5" s="358">
        <f>Comp1!CC46</f>
        <v>0</v>
      </c>
      <c r="CD5" s="358">
        <f>Comp1!CD46</f>
        <v>0</v>
      </c>
      <c r="CE5" s="358">
        <f>Comp1!CE46</f>
        <v>0</v>
      </c>
      <c r="CF5" s="358">
        <f>Comp1!CF46</f>
        <v>0</v>
      </c>
      <c r="CG5" s="358">
        <f>Comp1!CG46</f>
        <v>0</v>
      </c>
    </row>
    <row r="6" spans="1:85" s="31" customFormat="1" ht="12.75" customHeight="1" x14ac:dyDescent="0.15">
      <c r="A6" s="44"/>
      <c r="B6" s="123" t="str">
        <f>Compétences!B20</f>
        <v>ÉCRIRE</v>
      </c>
      <c r="C6" s="358">
        <f>Comp1!C47</f>
        <v>0</v>
      </c>
      <c r="D6" s="358">
        <f>Comp1!D47</f>
        <v>0</v>
      </c>
      <c r="E6" s="358">
        <f>Comp1!E47</f>
        <v>0</v>
      </c>
      <c r="F6" s="358">
        <f>Comp1!F47</f>
        <v>0</v>
      </c>
      <c r="G6" s="358">
        <f>Comp1!G47</f>
        <v>0</v>
      </c>
      <c r="H6" s="358">
        <f>Comp1!H47</f>
        <v>0</v>
      </c>
      <c r="I6" s="358">
        <f>Comp1!I47</f>
        <v>0</v>
      </c>
      <c r="J6" s="358">
        <f>Comp1!J47</f>
        <v>0</v>
      </c>
      <c r="K6" s="358">
        <f>Comp1!K47</f>
        <v>0</v>
      </c>
      <c r="L6" s="358">
        <f>Comp1!L47</f>
        <v>0</v>
      </c>
      <c r="M6" s="358">
        <f>Comp1!M47</f>
        <v>0</v>
      </c>
      <c r="N6" s="358">
        <f>Comp1!N47</f>
        <v>0</v>
      </c>
      <c r="O6" s="358">
        <f>Comp1!O47</f>
        <v>0</v>
      </c>
      <c r="P6" s="358">
        <f>Comp1!P47</f>
        <v>0</v>
      </c>
      <c r="Q6" s="358">
        <f>Comp1!Q47</f>
        <v>0</v>
      </c>
      <c r="R6" s="358">
        <f>Comp1!R47</f>
        <v>0</v>
      </c>
      <c r="S6" s="358">
        <f>Comp1!S47</f>
        <v>0</v>
      </c>
      <c r="T6" s="358">
        <f>Comp1!T47</f>
        <v>0</v>
      </c>
      <c r="U6" s="358">
        <f>Comp1!U47</f>
        <v>0</v>
      </c>
      <c r="V6" s="358">
        <f>Comp1!V47</f>
        <v>0</v>
      </c>
      <c r="W6" s="358">
        <f>Comp1!W47</f>
        <v>0</v>
      </c>
      <c r="X6" s="358">
        <f>Comp1!X47</f>
        <v>0</v>
      </c>
      <c r="Y6" s="358">
        <f>Comp1!Y47</f>
        <v>0</v>
      </c>
      <c r="Z6" s="358">
        <f>Comp1!Z47</f>
        <v>0</v>
      </c>
      <c r="AA6" s="358">
        <f>Comp1!AA47</f>
        <v>0</v>
      </c>
      <c r="AB6" s="358">
        <f>Comp1!AB47</f>
        <v>0</v>
      </c>
      <c r="AC6" s="358">
        <f>Comp1!AC47</f>
        <v>0</v>
      </c>
      <c r="AD6" s="358">
        <f>Comp1!AD47</f>
        <v>0</v>
      </c>
      <c r="AE6" s="358">
        <f>Comp1!AE47</f>
        <v>0</v>
      </c>
      <c r="AF6" s="358">
        <f>Comp1!AF47</f>
        <v>0</v>
      </c>
      <c r="AG6" s="358">
        <f>Comp1!AG47</f>
        <v>0</v>
      </c>
      <c r="AH6" s="358">
        <f>Comp1!AH47</f>
        <v>0</v>
      </c>
      <c r="AI6" s="358">
        <f>Comp1!AI47</f>
        <v>0</v>
      </c>
      <c r="AJ6" s="358">
        <f>Comp1!AJ47</f>
        <v>0</v>
      </c>
      <c r="AK6" s="358">
        <f>Comp1!AK47</f>
        <v>0</v>
      </c>
      <c r="AL6" s="358">
        <f>Comp1!AL47</f>
        <v>0</v>
      </c>
      <c r="AM6" s="358">
        <f>Comp1!AM47</f>
        <v>0</v>
      </c>
      <c r="AN6" s="358">
        <f>Comp1!AN47</f>
        <v>0</v>
      </c>
      <c r="AO6" s="358">
        <f>Comp1!AO47</f>
        <v>0</v>
      </c>
      <c r="AP6" s="358">
        <f>Comp1!AP47</f>
        <v>0</v>
      </c>
      <c r="AQ6" s="358">
        <f>Comp1!AQ47</f>
        <v>0</v>
      </c>
      <c r="AR6" s="358">
        <f>Comp1!AR47</f>
        <v>0</v>
      </c>
      <c r="AS6" s="358">
        <f>Comp1!AS47</f>
        <v>0</v>
      </c>
      <c r="AT6" s="358">
        <f>Comp1!AT47</f>
        <v>0</v>
      </c>
      <c r="AU6" s="358">
        <f>Comp1!AU47</f>
        <v>0</v>
      </c>
      <c r="AV6" s="358">
        <f>Comp1!AV47</f>
        <v>0</v>
      </c>
      <c r="AW6" s="358">
        <f>Comp1!AW47</f>
        <v>0</v>
      </c>
      <c r="AX6" s="358">
        <f>Comp1!AX47</f>
        <v>0</v>
      </c>
      <c r="AY6" s="358">
        <f>Comp1!AY47</f>
        <v>0</v>
      </c>
      <c r="AZ6" s="358">
        <f>Comp1!AZ47</f>
        <v>0</v>
      </c>
      <c r="BA6" s="358">
        <f>Comp1!BA47</f>
        <v>0</v>
      </c>
      <c r="BB6" s="358">
        <f>Comp1!BB47</f>
        <v>0</v>
      </c>
      <c r="BC6" s="358">
        <f>Comp1!BC47</f>
        <v>0</v>
      </c>
      <c r="BD6" s="358">
        <f>Comp1!BD47</f>
        <v>0</v>
      </c>
      <c r="BE6" s="358">
        <f>Comp1!BE47</f>
        <v>0</v>
      </c>
      <c r="BF6" s="358">
        <f>Comp1!BF47</f>
        <v>0</v>
      </c>
      <c r="BG6" s="358">
        <f>Comp1!BG47</f>
        <v>0</v>
      </c>
      <c r="BH6" s="358">
        <f>Comp1!BH47</f>
        <v>0</v>
      </c>
      <c r="BI6" s="358">
        <f>Comp1!BI47</f>
        <v>0</v>
      </c>
      <c r="BJ6" s="358">
        <f>Comp1!BJ47</f>
        <v>0</v>
      </c>
      <c r="BK6" s="358">
        <f>Comp1!BK47</f>
        <v>0</v>
      </c>
      <c r="BL6" s="358">
        <f>Comp1!BL47</f>
        <v>0</v>
      </c>
      <c r="BM6" s="358">
        <f>Comp1!BM47</f>
        <v>0</v>
      </c>
      <c r="BN6" s="358">
        <f>Comp1!BN47</f>
        <v>0</v>
      </c>
      <c r="BO6" s="358">
        <f>Comp1!BO47</f>
        <v>0</v>
      </c>
      <c r="BP6" s="358">
        <f>Comp1!BP47</f>
        <v>0</v>
      </c>
      <c r="BQ6" s="358">
        <f>Comp1!BQ47</f>
        <v>0</v>
      </c>
      <c r="BR6" s="358">
        <f>Comp1!BR47</f>
        <v>0</v>
      </c>
      <c r="BS6" s="358">
        <f>Comp1!BS47</f>
        <v>0</v>
      </c>
      <c r="BT6" s="358">
        <f>Comp1!BT47</f>
        <v>0</v>
      </c>
      <c r="BU6" s="358">
        <f>Comp1!BU47</f>
        <v>0</v>
      </c>
      <c r="BV6" s="358">
        <f>Comp1!BV47</f>
        <v>0</v>
      </c>
      <c r="BW6" s="358">
        <f>Comp1!BW47</f>
        <v>0</v>
      </c>
      <c r="BX6" s="358">
        <f>Comp1!BX47</f>
        <v>0</v>
      </c>
      <c r="BY6" s="358">
        <f>Comp1!BY47</f>
        <v>0</v>
      </c>
      <c r="BZ6" s="358">
        <f>Comp1!BZ47</f>
        <v>0</v>
      </c>
      <c r="CA6" s="358">
        <f>Comp1!CA47</f>
        <v>0</v>
      </c>
      <c r="CB6" s="358">
        <f>Comp1!CB47</f>
        <v>0</v>
      </c>
      <c r="CC6" s="358">
        <f>Comp1!CC47</f>
        <v>0</v>
      </c>
      <c r="CD6" s="358">
        <f>Comp1!CD47</f>
        <v>0</v>
      </c>
      <c r="CE6" s="358">
        <f>Comp1!CE47</f>
        <v>0</v>
      </c>
      <c r="CF6" s="358">
        <f>Comp1!CF47</f>
        <v>0</v>
      </c>
      <c r="CG6" s="358">
        <f>Comp1!CG47</f>
        <v>0</v>
      </c>
    </row>
    <row r="7" spans="1:85" s="31" customFormat="1" ht="12.75" customHeight="1" x14ac:dyDescent="0.15">
      <c r="A7" s="44"/>
      <c r="B7" s="123" t="str">
        <f>Compétences!B25</f>
        <v>ÉTUDE DE LA LANGUE : VOCABULAIRE</v>
      </c>
      <c r="C7" s="358">
        <f>Comp1!C48</f>
        <v>0</v>
      </c>
      <c r="D7" s="358">
        <f>Comp1!D48</f>
        <v>0</v>
      </c>
      <c r="E7" s="358">
        <f>Comp1!E48</f>
        <v>0</v>
      </c>
      <c r="F7" s="358">
        <f>Comp1!F48</f>
        <v>0</v>
      </c>
      <c r="G7" s="358">
        <f>Comp1!G48</f>
        <v>0</v>
      </c>
      <c r="H7" s="358">
        <f>Comp1!H48</f>
        <v>0</v>
      </c>
      <c r="I7" s="358">
        <f>Comp1!I48</f>
        <v>0</v>
      </c>
      <c r="J7" s="358">
        <f>Comp1!J48</f>
        <v>0</v>
      </c>
      <c r="K7" s="358">
        <f>Comp1!K48</f>
        <v>0</v>
      </c>
      <c r="L7" s="358">
        <f>Comp1!L48</f>
        <v>0</v>
      </c>
      <c r="M7" s="358">
        <f>Comp1!M48</f>
        <v>0</v>
      </c>
      <c r="N7" s="358">
        <f>Comp1!N48</f>
        <v>0</v>
      </c>
      <c r="O7" s="358">
        <f>Comp1!O48</f>
        <v>0</v>
      </c>
      <c r="P7" s="358">
        <f>Comp1!P48</f>
        <v>0</v>
      </c>
      <c r="Q7" s="358">
        <f>Comp1!Q48</f>
        <v>0</v>
      </c>
      <c r="R7" s="358">
        <f>Comp1!R48</f>
        <v>0</v>
      </c>
      <c r="S7" s="358">
        <f>Comp1!S48</f>
        <v>0</v>
      </c>
      <c r="T7" s="358">
        <f>Comp1!T48</f>
        <v>0</v>
      </c>
      <c r="U7" s="358">
        <f>Comp1!U48</f>
        <v>0</v>
      </c>
      <c r="V7" s="358">
        <f>Comp1!V48</f>
        <v>0</v>
      </c>
      <c r="W7" s="358">
        <f>Comp1!W48</f>
        <v>0</v>
      </c>
      <c r="X7" s="358">
        <f>Comp1!X48</f>
        <v>0</v>
      </c>
      <c r="Y7" s="358">
        <f>Comp1!Y48</f>
        <v>0</v>
      </c>
      <c r="Z7" s="358">
        <f>Comp1!Z48</f>
        <v>0</v>
      </c>
      <c r="AA7" s="358">
        <f>Comp1!AA48</f>
        <v>0</v>
      </c>
      <c r="AB7" s="358">
        <f>Comp1!AB48</f>
        <v>0</v>
      </c>
      <c r="AC7" s="358">
        <f>Comp1!AC48</f>
        <v>0</v>
      </c>
      <c r="AD7" s="358">
        <f>Comp1!AD48</f>
        <v>0</v>
      </c>
      <c r="AE7" s="358">
        <f>Comp1!AE48</f>
        <v>0</v>
      </c>
      <c r="AF7" s="358">
        <f>Comp1!AF48</f>
        <v>0</v>
      </c>
      <c r="AG7" s="358">
        <f>Comp1!AG48</f>
        <v>0</v>
      </c>
      <c r="AH7" s="358">
        <f>Comp1!AH48</f>
        <v>0</v>
      </c>
      <c r="AI7" s="358">
        <f>Comp1!AI48</f>
        <v>0</v>
      </c>
      <c r="AJ7" s="358">
        <f>Comp1!AJ48</f>
        <v>0</v>
      </c>
      <c r="AK7" s="358">
        <f>Comp1!AK48</f>
        <v>0</v>
      </c>
      <c r="AL7" s="358">
        <f>Comp1!AL48</f>
        <v>0</v>
      </c>
      <c r="AM7" s="358">
        <f>Comp1!AM48</f>
        <v>0</v>
      </c>
      <c r="AN7" s="358">
        <f>Comp1!AN48</f>
        <v>0</v>
      </c>
      <c r="AO7" s="358">
        <f>Comp1!AO48</f>
        <v>0</v>
      </c>
      <c r="AP7" s="358">
        <f>Comp1!AP48</f>
        <v>0</v>
      </c>
      <c r="AQ7" s="358">
        <f>Comp1!AQ48</f>
        <v>0</v>
      </c>
      <c r="AR7" s="358">
        <f>Comp1!AR48</f>
        <v>0</v>
      </c>
      <c r="AS7" s="358">
        <f>Comp1!AS48</f>
        <v>0</v>
      </c>
      <c r="AT7" s="358">
        <f>Comp1!AT48</f>
        <v>0</v>
      </c>
      <c r="AU7" s="358">
        <f>Comp1!AU48</f>
        <v>0</v>
      </c>
      <c r="AV7" s="358">
        <f>Comp1!AV48</f>
        <v>0</v>
      </c>
      <c r="AW7" s="358">
        <f>Comp1!AW48</f>
        <v>0</v>
      </c>
      <c r="AX7" s="358">
        <f>Comp1!AX48</f>
        <v>0</v>
      </c>
      <c r="AY7" s="358">
        <f>Comp1!AY48</f>
        <v>0</v>
      </c>
      <c r="AZ7" s="358">
        <f>Comp1!AZ48</f>
        <v>0</v>
      </c>
      <c r="BA7" s="358">
        <f>Comp1!BA48</f>
        <v>0</v>
      </c>
      <c r="BB7" s="358">
        <f>Comp1!BB48</f>
        <v>0</v>
      </c>
      <c r="BC7" s="358">
        <f>Comp1!BC48</f>
        <v>0</v>
      </c>
      <c r="BD7" s="358">
        <f>Comp1!BD48</f>
        <v>0</v>
      </c>
      <c r="BE7" s="358">
        <f>Comp1!BE48</f>
        <v>0</v>
      </c>
      <c r="BF7" s="358">
        <f>Comp1!BF48</f>
        <v>0</v>
      </c>
      <c r="BG7" s="358">
        <f>Comp1!BG48</f>
        <v>0</v>
      </c>
      <c r="BH7" s="358">
        <f>Comp1!BH48</f>
        <v>0</v>
      </c>
      <c r="BI7" s="358">
        <f>Comp1!BI48</f>
        <v>0</v>
      </c>
      <c r="BJ7" s="358">
        <f>Comp1!BJ48</f>
        <v>0</v>
      </c>
      <c r="BK7" s="358">
        <f>Comp1!BK48</f>
        <v>0</v>
      </c>
      <c r="BL7" s="358">
        <f>Comp1!BL48</f>
        <v>0</v>
      </c>
      <c r="BM7" s="358">
        <f>Comp1!BM48</f>
        <v>0</v>
      </c>
      <c r="BN7" s="358">
        <f>Comp1!BN48</f>
        <v>0</v>
      </c>
      <c r="BO7" s="358">
        <f>Comp1!BO48</f>
        <v>0</v>
      </c>
      <c r="BP7" s="358">
        <f>Comp1!BP48</f>
        <v>0</v>
      </c>
      <c r="BQ7" s="358">
        <f>Comp1!BQ48</f>
        <v>0</v>
      </c>
      <c r="BR7" s="358">
        <f>Comp1!BR48</f>
        <v>0</v>
      </c>
      <c r="BS7" s="358">
        <f>Comp1!BS48</f>
        <v>0</v>
      </c>
      <c r="BT7" s="358">
        <f>Comp1!BT48</f>
        <v>0</v>
      </c>
      <c r="BU7" s="358">
        <f>Comp1!BU48</f>
        <v>0</v>
      </c>
      <c r="BV7" s="358">
        <f>Comp1!BV48</f>
        <v>0</v>
      </c>
      <c r="BW7" s="358">
        <f>Comp1!BW48</f>
        <v>0</v>
      </c>
      <c r="BX7" s="358">
        <f>Comp1!BX48</f>
        <v>0</v>
      </c>
      <c r="BY7" s="358">
        <f>Comp1!BY48</f>
        <v>0</v>
      </c>
      <c r="BZ7" s="358">
        <f>Comp1!BZ48</f>
        <v>0</v>
      </c>
      <c r="CA7" s="358">
        <f>Comp1!CA48</f>
        <v>0</v>
      </c>
      <c r="CB7" s="358">
        <f>Comp1!CB48</f>
        <v>0</v>
      </c>
      <c r="CC7" s="358">
        <f>Comp1!CC48</f>
        <v>0</v>
      </c>
      <c r="CD7" s="358">
        <f>Comp1!CD48</f>
        <v>0</v>
      </c>
      <c r="CE7" s="358">
        <f>Comp1!CE48</f>
        <v>0</v>
      </c>
      <c r="CF7" s="358">
        <f>Comp1!CF48</f>
        <v>0</v>
      </c>
      <c r="CG7" s="358">
        <f>Comp1!CG48</f>
        <v>0</v>
      </c>
    </row>
    <row r="8" spans="1:85" s="31" customFormat="1" ht="12.75" customHeight="1" x14ac:dyDescent="0.15">
      <c r="A8" s="44"/>
      <c r="B8" s="123" t="str">
        <f>Compétences!B30</f>
        <v>ÉTUDE DE LA LANGUE : GRAMMAIRE</v>
      </c>
      <c r="C8" s="358">
        <f>Comp1!C49</f>
        <v>0</v>
      </c>
      <c r="D8" s="358">
        <f>Comp1!D49</f>
        <v>0</v>
      </c>
      <c r="E8" s="358">
        <f>Comp1!E49</f>
        <v>0</v>
      </c>
      <c r="F8" s="358">
        <f>Comp1!F49</f>
        <v>0</v>
      </c>
      <c r="G8" s="358">
        <f>Comp1!G49</f>
        <v>0</v>
      </c>
      <c r="H8" s="358">
        <f>Comp1!H49</f>
        <v>0</v>
      </c>
      <c r="I8" s="358">
        <f>Comp1!I49</f>
        <v>0</v>
      </c>
      <c r="J8" s="358">
        <f>Comp1!J49</f>
        <v>0</v>
      </c>
      <c r="K8" s="358">
        <f>Comp1!K49</f>
        <v>0</v>
      </c>
      <c r="L8" s="358">
        <f>Comp1!L49</f>
        <v>0</v>
      </c>
      <c r="M8" s="358">
        <f>Comp1!M49</f>
        <v>0</v>
      </c>
      <c r="N8" s="358">
        <f>Comp1!N49</f>
        <v>0</v>
      </c>
      <c r="O8" s="358">
        <f>Comp1!O49</f>
        <v>0</v>
      </c>
      <c r="P8" s="358">
        <f>Comp1!P49</f>
        <v>0</v>
      </c>
      <c r="Q8" s="358">
        <f>Comp1!Q49</f>
        <v>0</v>
      </c>
      <c r="R8" s="358">
        <f>Comp1!R49</f>
        <v>0</v>
      </c>
      <c r="S8" s="358">
        <f>Comp1!S49</f>
        <v>0</v>
      </c>
      <c r="T8" s="358">
        <f>Comp1!T49</f>
        <v>0</v>
      </c>
      <c r="U8" s="358">
        <f>Comp1!U49</f>
        <v>0</v>
      </c>
      <c r="V8" s="358">
        <f>Comp1!V49</f>
        <v>0</v>
      </c>
      <c r="W8" s="358">
        <f>Comp1!W49</f>
        <v>0</v>
      </c>
      <c r="X8" s="358">
        <f>Comp1!X49</f>
        <v>0</v>
      </c>
      <c r="Y8" s="358">
        <f>Comp1!Y49</f>
        <v>0</v>
      </c>
      <c r="Z8" s="358">
        <f>Comp1!Z49</f>
        <v>0</v>
      </c>
      <c r="AA8" s="358">
        <f>Comp1!AA49</f>
        <v>0</v>
      </c>
      <c r="AB8" s="358">
        <f>Comp1!AB49</f>
        <v>0</v>
      </c>
      <c r="AC8" s="358">
        <f>Comp1!AC49</f>
        <v>0</v>
      </c>
      <c r="AD8" s="358">
        <f>Comp1!AD49</f>
        <v>0</v>
      </c>
      <c r="AE8" s="358">
        <f>Comp1!AE49</f>
        <v>0</v>
      </c>
      <c r="AF8" s="358">
        <f>Comp1!AF49</f>
        <v>0</v>
      </c>
      <c r="AG8" s="358">
        <f>Comp1!AG49</f>
        <v>0</v>
      </c>
      <c r="AH8" s="358">
        <f>Comp1!AH49</f>
        <v>0</v>
      </c>
      <c r="AI8" s="358">
        <f>Comp1!AI49</f>
        <v>0</v>
      </c>
      <c r="AJ8" s="358">
        <f>Comp1!AJ49</f>
        <v>0</v>
      </c>
      <c r="AK8" s="358">
        <f>Comp1!AK49</f>
        <v>0</v>
      </c>
      <c r="AL8" s="358">
        <f>Comp1!AL49</f>
        <v>0</v>
      </c>
      <c r="AM8" s="358">
        <f>Comp1!AM49</f>
        <v>0</v>
      </c>
      <c r="AN8" s="358">
        <f>Comp1!AN49</f>
        <v>0</v>
      </c>
      <c r="AO8" s="358">
        <f>Comp1!AO49</f>
        <v>0</v>
      </c>
      <c r="AP8" s="358">
        <f>Comp1!AP49</f>
        <v>0</v>
      </c>
      <c r="AQ8" s="358">
        <f>Comp1!AQ49</f>
        <v>0</v>
      </c>
      <c r="AR8" s="358">
        <f>Comp1!AR49</f>
        <v>0</v>
      </c>
      <c r="AS8" s="358">
        <f>Comp1!AS49</f>
        <v>0</v>
      </c>
      <c r="AT8" s="358">
        <f>Comp1!AT49</f>
        <v>0</v>
      </c>
      <c r="AU8" s="358">
        <f>Comp1!AU49</f>
        <v>0</v>
      </c>
      <c r="AV8" s="358">
        <f>Comp1!AV49</f>
        <v>0</v>
      </c>
      <c r="AW8" s="358">
        <f>Comp1!AW49</f>
        <v>0</v>
      </c>
      <c r="AX8" s="358">
        <f>Comp1!AX49</f>
        <v>0</v>
      </c>
      <c r="AY8" s="358">
        <f>Comp1!AY49</f>
        <v>0</v>
      </c>
      <c r="AZ8" s="358">
        <f>Comp1!AZ49</f>
        <v>0</v>
      </c>
      <c r="BA8" s="358">
        <f>Comp1!BA49</f>
        <v>0</v>
      </c>
      <c r="BB8" s="358">
        <f>Comp1!BB49</f>
        <v>0</v>
      </c>
      <c r="BC8" s="358">
        <f>Comp1!BC49</f>
        <v>0</v>
      </c>
      <c r="BD8" s="358">
        <f>Comp1!BD49</f>
        <v>0</v>
      </c>
      <c r="BE8" s="358">
        <f>Comp1!BE49</f>
        <v>0</v>
      </c>
      <c r="BF8" s="358">
        <f>Comp1!BF49</f>
        <v>0</v>
      </c>
      <c r="BG8" s="358">
        <f>Comp1!BG49</f>
        <v>0</v>
      </c>
      <c r="BH8" s="358">
        <f>Comp1!BH49</f>
        <v>0</v>
      </c>
      <c r="BI8" s="358">
        <f>Comp1!BI49</f>
        <v>0</v>
      </c>
      <c r="BJ8" s="358">
        <f>Comp1!BJ49</f>
        <v>0</v>
      </c>
      <c r="BK8" s="358">
        <f>Comp1!BK49</f>
        <v>0</v>
      </c>
      <c r="BL8" s="358">
        <f>Comp1!BL49</f>
        <v>0</v>
      </c>
      <c r="BM8" s="358">
        <f>Comp1!BM49</f>
        <v>0</v>
      </c>
      <c r="BN8" s="358">
        <f>Comp1!BN49</f>
        <v>0</v>
      </c>
      <c r="BO8" s="358">
        <f>Comp1!BO49</f>
        <v>0</v>
      </c>
      <c r="BP8" s="358">
        <f>Comp1!BP49</f>
        <v>0</v>
      </c>
      <c r="BQ8" s="358">
        <f>Comp1!BQ49</f>
        <v>0</v>
      </c>
      <c r="BR8" s="358">
        <f>Comp1!BR49</f>
        <v>0</v>
      </c>
      <c r="BS8" s="358">
        <f>Comp1!BS49</f>
        <v>0</v>
      </c>
      <c r="BT8" s="358">
        <f>Comp1!BT49</f>
        <v>0</v>
      </c>
      <c r="BU8" s="358">
        <f>Comp1!BU49</f>
        <v>0</v>
      </c>
      <c r="BV8" s="358">
        <f>Comp1!BV49</f>
        <v>0</v>
      </c>
      <c r="BW8" s="358">
        <f>Comp1!BW49</f>
        <v>0</v>
      </c>
      <c r="BX8" s="358">
        <f>Comp1!BX49</f>
        <v>0</v>
      </c>
      <c r="BY8" s="358">
        <f>Comp1!BY49</f>
        <v>0</v>
      </c>
      <c r="BZ8" s="358">
        <f>Comp1!BZ49</f>
        <v>0</v>
      </c>
      <c r="CA8" s="358">
        <f>Comp1!CA49</f>
        <v>0</v>
      </c>
      <c r="CB8" s="358">
        <f>Comp1!CB49</f>
        <v>0</v>
      </c>
      <c r="CC8" s="358">
        <f>Comp1!CC49</f>
        <v>0</v>
      </c>
      <c r="CD8" s="358">
        <f>Comp1!CD49</f>
        <v>0</v>
      </c>
      <c r="CE8" s="358">
        <f>Comp1!CE49</f>
        <v>0</v>
      </c>
      <c r="CF8" s="358">
        <f>Comp1!CF49</f>
        <v>0</v>
      </c>
      <c r="CG8" s="358">
        <f>Comp1!CG49</f>
        <v>0</v>
      </c>
    </row>
    <row r="9" spans="1:85" s="31" customFormat="1" ht="12.75" customHeight="1" x14ac:dyDescent="0.15">
      <c r="A9" s="44"/>
      <c r="B9" s="123" t="str">
        <f>Compétences!B34</f>
        <v>ÉTUDE DE LA LANGUE : ORTHOGRAPHE</v>
      </c>
      <c r="C9" s="358">
        <f>Comp1!C50</f>
        <v>0</v>
      </c>
      <c r="D9" s="358">
        <f>Comp1!D50</f>
        <v>0</v>
      </c>
      <c r="E9" s="358">
        <f>Comp1!E50</f>
        <v>0</v>
      </c>
      <c r="F9" s="358">
        <f>Comp1!F50</f>
        <v>0</v>
      </c>
      <c r="G9" s="358">
        <f>Comp1!G50</f>
        <v>0</v>
      </c>
      <c r="H9" s="358">
        <f>Comp1!H50</f>
        <v>0</v>
      </c>
      <c r="I9" s="358">
        <f>Comp1!I50</f>
        <v>0</v>
      </c>
      <c r="J9" s="358">
        <f>Comp1!J50</f>
        <v>0</v>
      </c>
      <c r="K9" s="358">
        <f>Comp1!K50</f>
        <v>0</v>
      </c>
      <c r="L9" s="358">
        <f>Comp1!L50</f>
        <v>0</v>
      </c>
      <c r="M9" s="358">
        <f>Comp1!M50</f>
        <v>0</v>
      </c>
      <c r="N9" s="358">
        <f>Comp1!N50</f>
        <v>0</v>
      </c>
      <c r="O9" s="358">
        <f>Comp1!O50</f>
        <v>0</v>
      </c>
      <c r="P9" s="358">
        <f>Comp1!P50</f>
        <v>0</v>
      </c>
      <c r="Q9" s="358">
        <f>Comp1!Q50</f>
        <v>0</v>
      </c>
      <c r="R9" s="358">
        <f>Comp1!R50</f>
        <v>0</v>
      </c>
      <c r="S9" s="358">
        <f>Comp1!S50</f>
        <v>0</v>
      </c>
      <c r="T9" s="358">
        <f>Comp1!T50</f>
        <v>0</v>
      </c>
      <c r="U9" s="358">
        <f>Comp1!U50</f>
        <v>0</v>
      </c>
      <c r="V9" s="358">
        <f>Comp1!V50</f>
        <v>0</v>
      </c>
      <c r="W9" s="358">
        <f>Comp1!W50</f>
        <v>0</v>
      </c>
      <c r="X9" s="358">
        <f>Comp1!X50</f>
        <v>0</v>
      </c>
      <c r="Y9" s="358">
        <f>Comp1!Y50</f>
        <v>0</v>
      </c>
      <c r="Z9" s="358">
        <f>Comp1!Z50</f>
        <v>0</v>
      </c>
      <c r="AA9" s="358">
        <f>Comp1!AA50</f>
        <v>0</v>
      </c>
      <c r="AB9" s="358">
        <f>Comp1!AB50</f>
        <v>0</v>
      </c>
      <c r="AC9" s="358">
        <f>Comp1!AC50</f>
        <v>0</v>
      </c>
      <c r="AD9" s="358">
        <f>Comp1!AD50</f>
        <v>0</v>
      </c>
      <c r="AE9" s="358">
        <f>Comp1!AE50</f>
        <v>0</v>
      </c>
      <c r="AF9" s="358">
        <f>Comp1!AF50</f>
        <v>0</v>
      </c>
      <c r="AG9" s="358">
        <f>Comp1!AG50</f>
        <v>0</v>
      </c>
      <c r="AH9" s="358">
        <f>Comp1!AH50</f>
        <v>0</v>
      </c>
      <c r="AI9" s="358">
        <f>Comp1!AI50</f>
        <v>0</v>
      </c>
      <c r="AJ9" s="358">
        <f>Comp1!AJ50</f>
        <v>0</v>
      </c>
      <c r="AK9" s="358">
        <f>Comp1!AK50</f>
        <v>0</v>
      </c>
      <c r="AL9" s="358">
        <f>Comp1!AL50</f>
        <v>0</v>
      </c>
      <c r="AM9" s="358">
        <f>Comp1!AM50</f>
        <v>0</v>
      </c>
      <c r="AN9" s="358">
        <f>Comp1!AN50</f>
        <v>0</v>
      </c>
      <c r="AO9" s="358">
        <f>Comp1!AO50</f>
        <v>0</v>
      </c>
      <c r="AP9" s="358">
        <f>Comp1!AP50</f>
        <v>0</v>
      </c>
      <c r="AQ9" s="358">
        <f>Comp1!AQ50</f>
        <v>0</v>
      </c>
      <c r="AR9" s="358">
        <f>Comp1!AR50</f>
        <v>0</v>
      </c>
      <c r="AS9" s="358">
        <f>Comp1!AS50</f>
        <v>0</v>
      </c>
      <c r="AT9" s="358">
        <f>Comp1!AT50</f>
        <v>0</v>
      </c>
      <c r="AU9" s="358">
        <f>Comp1!AU50</f>
        <v>0</v>
      </c>
      <c r="AV9" s="358">
        <f>Comp1!AV50</f>
        <v>0</v>
      </c>
      <c r="AW9" s="358">
        <f>Comp1!AW50</f>
        <v>0</v>
      </c>
      <c r="AX9" s="358">
        <f>Comp1!AX50</f>
        <v>0</v>
      </c>
      <c r="AY9" s="358">
        <f>Comp1!AY50</f>
        <v>0</v>
      </c>
      <c r="AZ9" s="358">
        <f>Comp1!AZ50</f>
        <v>0</v>
      </c>
      <c r="BA9" s="358">
        <f>Comp1!BA50</f>
        <v>0</v>
      </c>
      <c r="BB9" s="358">
        <f>Comp1!BB50</f>
        <v>0</v>
      </c>
      <c r="BC9" s="358">
        <f>Comp1!BC50</f>
        <v>0</v>
      </c>
      <c r="BD9" s="358">
        <f>Comp1!BD50</f>
        <v>0</v>
      </c>
      <c r="BE9" s="358">
        <f>Comp1!BE50</f>
        <v>0</v>
      </c>
      <c r="BF9" s="358">
        <f>Comp1!BF50</f>
        <v>0</v>
      </c>
      <c r="BG9" s="358">
        <f>Comp1!BG50</f>
        <v>0</v>
      </c>
      <c r="BH9" s="358">
        <f>Comp1!BH50</f>
        <v>0</v>
      </c>
      <c r="BI9" s="358">
        <f>Comp1!BI50</f>
        <v>0</v>
      </c>
      <c r="BJ9" s="358">
        <f>Comp1!BJ50</f>
        <v>0</v>
      </c>
      <c r="BK9" s="358">
        <f>Comp1!BK50</f>
        <v>0</v>
      </c>
      <c r="BL9" s="358">
        <f>Comp1!BL50</f>
        <v>0</v>
      </c>
      <c r="BM9" s="358">
        <f>Comp1!BM50</f>
        <v>0</v>
      </c>
      <c r="BN9" s="358">
        <f>Comp1!BN50</f>
        <v>0</v>
      </c>
      <c r="BO9" s="358">
        <f>Comp1!BO50</f>
        <v>0</v>
      </c>
      <c r="BP9" s="358">
        <f>Comp1!BP50</f>
        <v>0</v>
      </c>
      <c r="BQ9" s="358">
        <f>Comp1!BQ50</f>
        <v>0</v>
      </c>
      <c r="BR9" s="358">
        <f>Comp1!BR50</f>
        <v>0</v>
      </c>
      <c r="BS9" s="358">
        <f>Comp1!BS50</f>
        <v>0</v>
      </c>
      <c r="BT9" s="358">
        <f>Comp1!BT50</f>
        <v>0</v>
      </c>
      <c r="BU9" s="358">
        <f>Comp1!BU50</f>
        <v>0</v>
      </c>
      <c r="BV9" s="358">
        <f>Comp1!BV50</f>
        <v>0</v>
      </c>
      <c r="BW9" s="358">
        <f>Comp1!BW50</f>
        <v>0</v>
      </c>
      <c r="BX9" s="358">
        <f>Comp1!BX50</f>
        <v>0</v>
      </c>
      <c r="BY9" s="358">
        <f>Comp1!BY50</f>
        <v>0</v>
      </c>
      <c r="BZ9" s="358">
        <f>Comp1!BZ50</f>
        <v>0</v>
      </c>
      <c r="CA9" s="358">
        <f>Comp1!CA50</f>
        <v>0</v>
      </c>
      <c r="CB9" s="358">
        <f>Comp1!CB50</f>
        <v>0</v>
      </c>
      <c r="CC9" s="358">
        <f>Comp1!CC50</f>
        <v>0</v>
      </c>
      <c r="CD9" s="358">
        <f>Comp1!CD50</f>
        <v>0</v>
      </c>
      <c r="CE9" s="358">
        <f>Comp1!CE50</f>
        <v>0</v>
      </c>
      <c r="CF9" s="358">
        <f>Comp1!CF50</f>
        <v>0</v>
      </c>
      <c r="CG9" s="358">
        <f>Comp1!CG50</f>
        <v>0</v>
      </c>
    </row>
    <row r="10" spans="1:85" s="38" customFormat="1" ht="3.75" customHeight="1" x14ac:dyDescent="0.15">
      <c r="A10" s="29"/>
      <c r="B10" s="317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/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</row>
    <row r="11" spans="1:85" s="31" customFormat="1" ht="12.75" customHeight="1" x14ac:dyDescent="0.15">
      <c r="A11" s="44"/>
      <c r="B11" s="321" t="str">
        <f>Compétences!C1</f>
        <v>Compétence 2 - La pratique d'une langue vivante étrangère – Palier 2</v>
      </c>
      <c r="C11" s="358">
        <f>Comp2!C36</f>
        <v>0</v>
      </c>
      <c r="D11" s="358">
        <f>Comp2!D36</f>
        <v>0</v>
      </c>
      <c r="E11" s="358">
        <f>Comp2!E36</f>
        <v>0</v>
      </c>
      <c r="F11" s="358">
        <f>Comp2!F36</f>
        <v>0</v>
      </c>
      <c r="G11" s="358">
        <f>Comp2!G36</f>
        <v>0</v>
      </c>
      <c r="H11" s="358">
        <f>Comp2!H36</f>
        <v>0</v>
      </c>
      <c r="I11" s="358">
        <f>Comp2!I36</f>
        <v>0</v>
      </c>
      <c r="J11" s="358">
        <f>Comp2!J36</f>
        <v>0</v>
      </c>
      <c r="K11" s="358">
        <f>Comp2!K36</f>
        <v>0</v>
      </c>
      <c r="L11" s="358">
        <f>Comp2!L36</f>
        <v>0</v>
      </c>
      <c r="M11" s="358">
        <f>Comp2!M36</f>
        <v>0</v>
      </c>
      <c r="N11" s="358">
        <f>Comp2!N36</f>
        <v>0</v>
      </c>
      <c r="O11" s="358">
        <f>Comp2!O36</f>
        <v>0</v>
      </c>
      <c r="P11" s="358">
        <f>Comp2!P36</f>
        <v>0</v>
      </c>
      <c r="Q11" s="358">
        <f>Comp2!Q36</f>
        <v>0</v>
      </c>
      <c r="R11" s="358">
        <f>Comp2!R36</f>
        <v>0</v>
      </c>
      <c r="S11" s="358">
        <f>Comp2!S36</f>
        <v>0</v>
      </c>
      <c r="T11" s="358">
        <f>Comp2!T36</f>
        <v>0</v>
      </c>
      <c r="U11" s="358">
        <f>Comp2!U36</f>
        <v>0</v>
      </c>
      <c r="V11" s="358">
        <f>Comp2!V36</f>
        <v>0</v>
      </c>
      <c r="W11" s="358">
        <f>Comp2!W36</f>
        <v>0</v>
      </c>
      <c r="X11" s="358">
        <f>Comp2!X36</f>
        <v>0</v>
      </c>
      <c r="Y11" s="358">
        <f>Comp2!Y36</f>
        <v>0</v>
      </c>
      <c r="Z11" s="358">
        <f>Comp2!Z36</f>
        <v>0</v>
      </c>
      <c r="AA11" s="358">
        <f>Comp2!AA36</f>
        <v>0</v>
      </c>
      <c r="AB11" s="358">
        <f>Comp2!AB36</f>
        <v>0</v>
      </c>
      <c r="AC11" s="358">
        <f>Comp2!AC36</f>
        <v>0</v>
      </c>
      <c r="AD11" s="358">
        <f>Comp2!AD36</f>
        <v>0</v>
      </c>
      <c r="AE11" s="358">
        <f>Comp2!AE36</f>
        <v>0</v>
      </c>
      <c r="AF11" s="358">
        <f>Comp2!AF36</f>
        <v>0</v>
      </c>
      <c r="AG11" s="358">
        <f>Comp2!AG36</f>
        <v>0</v>
      </c>
      <c r="AH11" s="358">
        <f>Comp2!AH36</f>
        <v>0</v>
      </c>
      <c r="AI11" s="358">
        <f>Comp2!AI36</f>
        <v>0</v>
      </c>
      <c r="AJ11" s="358">
        <f>Comp2!AJ36</f>
        <v>0</v>
      </c>
      <c r="AK11" s="358">
        <f>Comp2!AK36</f>
        <v>0</v>
      </c>
      <c r="AL11" s="358">
        <f>Comp2!AL36</f>
        <v>0</v>
      </c>
      <c r="AM11" s="358">
        <f>Comp2!AM36</f>
        <v>0</v>
      </c>
      <c r="AN11" s="358">
        <f>Comp2!AN36</f>
        <v>0</v>
      </c>
      <c r="AO11" s="358">
        <f>Comp2!AO36</f>
        <v>0</v>
      </c>
      <c r="AP11" s="358">
        <f>Comp2!AP36</f>
        <v>0</v>
      </c>
      <c r="AQ11" s="358">
        <f>Comp2!AQ36</f>
        <v>0</v>
      </c>
      <c r="AR11" s="358">
        <f>Comp2!AR36</f>
        <v>0</v>
      </c>
      <c r="AS11" s="358">
        <f>Comp2!AS36</f>
        <v>0</v>
      </c>
      <c r="AT11" s="358">
        <f>Comp2!AT36</f>
        <v>0</v>
      </c>
      <c r="AU11" s="358">
        <f>Comp2!AU36</f>
        <v>0</v>
      </c>
      <c r="AV11" s="358">
        <f>Comp2!AV36</f>
        <v>0</v>
      </c>
      <c r="AW11" s="358">
        <f>Comp2!AW36</f>
        <v>0</v>
      </c>
      <c r="AX11" s="358">
        <f>Comp2!AX36</f>
        <v>0</v>
      </c>
      <c r="AY11" s="358">
        <f>Comp2!AY36</f>
        <v>0</v>
      </c>
      <c r="AZ11" s="358">
        <f>Comp2!AZ36</f>
        <v>0</v>
      </c>
      <c r="BA11" s="358">
        <f>Comp2!BA36</f>
        <v>0</v>
      </c>
      <c r="BB11" s="358">
        <f>Comp2!BB36</f>
        <v>0</v>
      </c>
      <c r="BC11" s="358">
        <f>Comp2!BC36</f>
        <v>0</v>
      </c>
      <c r="BD11" s="358">
        <f>Comp2!BD36</f>
        <v>0</v>
      </c>
      <c r="BE11" s="358">
        <f>Comp2!BE36</f>
        <v>0</v>
      </c>
      <c r="BF11" s="358">
        <f>Comp2!BF36</f>
        <v>0</v>
      </c>
      <c r="BG11" s="358">
        <f>Comp2!BG36</f>
        <v>0</v>
      </c>
      <c r="BH11" s="358">
        <f>Comp2!BH36</f>
        <v>0</v>
      </c>
      <c r="BI11" s="358">
        <f>Comp2!BI36</f>
        <v>0</v>
      </c>
      <c r="BJ11" s="358">
        <f>Comp2!BJ36</f>
        <v>0</v>
      </c>
      <c r="BK11" s="358">
        <f>Comp2!BK36</f>
        <v>0</v>
      </c>
      <c r="BL11" s="358">
        <f>Comp2!BL36</f>
        <v>0</v>
      </c>
      <c r="BM11" s="358">
        <f>Comp2!BM36</f>
        <v>0</v>
      </c>
      <c r="BN11" s="358">
        <f>Comp2!BN36</f>
        <v>0</v>
      </c>
      <c r="BO11" s="358">
        <f>Comp2!BO36</f>
        <v>0</v>
      </c>
      <c r="BP11" s="358">
        <f>Comp2!BP36</f>
        <v>0</v>
      </c>
      <c r="BQ11" s="358">
        <f>Comp2!BQ36</f>
        <v>0</v>
      </c>
      <c r="BR11" s="358">
        <f>Comp2!BR36</f>
        <v>0</v>
      </c>
      <c r="BS11" s="358">
        <f>Comp2!BS36</f>
        <v>0</v>
      </c>
      <c r="BT11" s="358">
        <f>Comp2!BT36</f>
        <v>0</v>
      </c>
      <c r="BU11" s="358">
        <f>Comp2!BU36</f>
        <v>0</v>
      </c>
      <c r="BV11" s="358">
        <f>Comp2!BV36</f>
        <v>0</v>
      </c>
      <c r="BW11" s="358">
        <f>Comp2!BW36</f>
        <v>0</v>
      </c>
      <c r="BX11" s="358">
        <f>Comp2!BX36</f>
        <v>0</v>
      </c>
      <c r="BY11" s="358">
        <f>Comp2!BY36</f>
        <v>0</v>
      </c>
      <c r="BZ11" s="358">
        <f>Comp2!BZ36</f>
        <v>0</v>
      </c>
      <c r="CA11" s="358">
        <f>Comp2!CA36</f>
        <v>0</v>
      </c>
      <c r="CB11" s="358">
        <f>Comp2!CB36</f>
        <v>0</v>
      </c>
      <c r="CC11" s="358">
        <f>Comp2!CC36</f>
        <v>0</v>
      </c>
      <c r="CD11" s="358">
        <f>Comp2!CD36</f>
        <v>0</v>
      </c>
      <c r="CE11" s="358">
        <f>Comp2!CE36</f>
        <v>0</v>
      </c>
      <c r="CF11" s="358">
        <f>Comp2!CF36</f>
        <v>0</v>
      </c>
      <c r="CG11" s="358">
        <f>Comp2!CG36</f>
        <v>0</v>
      </c>
    </row>
    <row r="12" spans="1:85" ht="12.75" customHeight="1" x14ac:dyDescent="0.2">
      <c r="B12" s="121" t="str">
        <f>Compétences!C3</f>
        <v>RÉAGIR ET DIALOGUER</v>
      </c>
      <c r="C12" s="358">
        <f>Comp2!C31</f>
        <v>0</v>
      </c>
      <c r="D12" s="358">
        <f>Comp2!D31</f>
        <v>0</v>
      </c>
      <c r="E12" s="358">
        <f>Comp2!E31</f>
        <v>0</v>
      </c>
      <c r="F12" s="358">
        <f>Comp2!F31</f>
        <v>0</v>
      </c>
      <c r="G12" s="358">
        <f>Comp2!G31</f>
        <v>0</v>
      </c>
      <c r="H12" s="358">
        <f>Comp2!H31</f>
        <v>0</v>
      </c>
      <c r="I12" s="358">
        <f>Comp2!I31</f>
        <v>0</v>
      </c>
      <c r="J12" s="358">
        <f>Comp2!J31</f>
        <v>0</v>
      </c>
      <c r="K12" s="358">
        <f>Comp2!K31</f>
        <v>0</v>
      </c>
      <c r="L12" s="358">
        <f>Comp2!L31</f>
        <v>0</v>
      </c>
      <c r="M12" s="358">
        <f>Comp2!M31</f>
        <v>0</v>
      </c>
      <c r="N12" s="358">
        <f>Comp2!N31</f>
        <v>0</v>
      </c>
      <c r="O12" s="358">
        <f>Comp2!O31</f>
        <v>0</v>
      </c>
      <c r="P12" s="358">
        <f>Comp2!P31</f>
        <v>0</v>
      </c>
      <c r="Q12" s="358">
        <f>Comp2!Q31</f>
        <v>0</v>
      </c>
      <c r="R12" s="358">
        <f>Comp2!R31</f>
        <v>0</v>
      </c>
      <c r="S12" s="358">
        <f>Comp2!S31</f>
        <v>0</v>
      </c>
      <c r="T12" s="358">
        <f>Comp2!T31</f>
        <v>0</v>
      </c>
      <c r="U12" s="358">
        <f>Comp2!U31</f>
        <v>0</v>
      </c>
      <c r="V12" s="358">
        <f>Comp2!V31</f>
        <v>0</v>
      </c>
      <c r="W12" s="358">
        <f>Comp2!W31</f>
        <v>0</v>
      </c>
      <c r="X12" s="358">
        <f>Comp2!X31</f>
        <v>0</v>
      </c>
      <c r="Y12" s="358">
        <f>Comp2!Y31</f>
        <v>0</v>
      </c>
      <c r="Z12" s="358">
        <f>Comp2!Z31</f>
        <v>0</v>
      </c>
      <c r="AA12" s="358">
        <f>Comp2!AA31</f>
        <v>0</v>
      </c>
      <c r="AB12" s="358">
        <f>Comp2!AB31</f>
        <v>0</v>
      </c>
      <c r="AC12" s="358">
        <f>Comp2!AC31</f>
        <v>0</v>
      </c>
      <c r="AD12" s="358">
        <f>Comp2!AD31</f>
        <v>0</v>
      </c>
      <c r="AE12" s="358">
        <f>Comp2!AE31</f>
        <v>0</v>
      </c>
      <c r="AF12" s="358">
        <f>Comp2!AF31</f>
        <v>0</v>
      </c>
      <c r="AG12" s="358">
        <f>Comp2!AG31</f>
        <v>0</v>
      </c>
      <c r="AH12" s="358">
        <f>Comp2!AH31</f>
        <v>0</v>
      </c>
      <c r="AI12" s="358">
        <f>Comp2!AI31</f>
        <v>0</v>
      </c>
      <c r="AJ12" s="358">
        <f>Comp2!AJ31</f>
        <v>0</v>
      </c>
      <c r="AK12" s="358">
        <f>Comp2!AK31</f>
        <v>0</v>
      </c>
      <c r="AL12" s="358">
        <f>Comp2!AL31</f>
        <v>0</v>
      </c>
      <c r="AM12" s="358">
        <f>Comp2!AM31</f>
        <v>0</v>
      </c>
      <c r="AN12" s="358">
        <f>Comp2!AN31</f>
        <v>0</v>
      </c>
      <c r="AO12" s="358">
        <f>Comp2!AO31</f>
        <v>0</v>
      </c>
      <c r="AP12" s="358">
        <f>Comp2!AP31</f>
        <v>0</v>
      </c>
      <c r="AQ12" s="358">
        <f>Comp2!AQ31</f>
        <v>0</v>
      </c>
      <c r="AR12" s="358">
        <f>Comp2!AR31</f>
        <v>0</v>
      </c>
      <c r="AS12" s="358">
        <f>Comp2!AS31</f>
        <v>0</v>
      </c>
      <c r="AT12" s="358">
        <f>Comp2!AT31</f>
        <v>0</v>
      </c>
      <c r="AU12" s="358">
        <f>Comp2!AU31</f>
        <v>0</v>
      </c>
      <c r="AV12" s="358">
        <f>Comp2!AV31</f>
        <v>0</v>
      </c>
      <c r="AW12" s="358">
        <f>Comp2!AW31</f>
        <v>0</v>
      </c>
      <c r="AX12" s="358">
        <f>Comp2!AX31</f>
        <v>0</v>
      </c>
      <c r="AY12" s="358">
        <f>Comp2!AY31</f>
        <v>0</v>
      </c>
      <c r="AZ12" s="358">
        <f>Comp2!AZ31</f>
        <v>0</v>
      </c>
      <c r="BA12" s="358">
        <f>Comp2!BA31</f>
        <v>0</v>
      </c>
      <c r="BB12" s="358">
        <f>Comp2!BB31</f>
        <v>0</v>
      </c>
      <c r="BC12" s="358">
        <f>Comp2!BC31</f>
        <v>0</v>
      </c>
      <c r="BD12" s="358">
        <f>Comp2!BD31</f>
        <v>0</v>
      </c>
      <c r="BE12" s="358">
        <f>Comp2!BE31</f>
        <v>0</v>
      </c>
      <c r="BF12" s="358">
        <f>Comp2!BF31</f>
        <v>0</v>
      </c>
      <c r="BG12" s="358">
        <f>Comp2!BG31</f>
        <v>0</v>
      </c>
      <c r="BH12" s="358">
        <f>Comp2!BH31</f>
        <v>0</v>
      </c>
      <c r="BI12" s="358">
        <f>Comp2!BI31</f>
        <v>0</v>
      </c>
      <c r="BJ12" s="358">
        <f>Comp2!BJ31</f>
        <v>0</v>
      </c>
      <c r="BK12" s="358">
        <f>Comp2!BK31</f>
        <v>0</v>
      </c>
      <c r="BL12" s="358">
        <f>Comp2!BL31</f>
        <v>0</v>
      </c>
      <c r="BM12" s="358">
        <f>Comp2!BM31</f>
        <v>0</v>
      </c>
      <c r="BN12" s="358">
        <f>Comp2!BN31</f>
        <v>0</v>
      </c>
      <c r="BO12" s="358">
        <f>Comp2!BO31</f>
        <v>0</v>
      </c>
      <c r="BP12" s="358">
        <f>Comp2!BP31</f>
        <v>0</v>
      </c>
      <c r="BQ12" s="358">
        <f>Comp2!BQ31</f>
        <v>0</v>
      </c>
      <c r="BR12" s="358">
        <f>Comp2!BR31</f>
        <v>0</v>
      </c>
      <c r="BS12" s="358">
        <f>Comp2!BS31</f>
        <v>0</v>
      </c>
      <c r="BT12" s="358">
        <f>Comp2!BT31</f>
        <v>0</v>
      </c>
      <c r="BU12" s="358">
        <f>Comp2!BU31</f>
        <v>0</v>
      </c>
      <c r="BV12" s="358">
        <f>Comp2!BV31</f>
        <v>0</v>
      </c>
      <c r="BW12" s="358">
        <f>Comp2!BW31</f>
        <v>0</v>
      </c>
      <c r="BX12" s="358">
        <f>Comp2!BX31</f>
        <v>0</v>
      </c>
      <c r="BY12" s="358">
        <f>Comp2!BY31</f>
        <v>0</v>
      </c>
      <c r="BZ12" s="358">
        <f>Comp2!BZ31</f>
        <v>0</v>
      </c>
      <c r="CA12" s="358">
        <f>Comp2!CA31</f>
        <v>0</v>
      </c>
      <c r="CB12" s="358">
        <f>Comp2!CB31</f>
        <v>0</v>
      </c>
      <c r="CC12" s="358">
        <f>Comp2!CC31</f>
        <v>0</v>
      </c>
      <c r="CD12" s="358">
        <f>Comp2!CD31</f>
        <v>0</v>
      </c>
      <c r="CE12" s="358">
        <f>Comp2!CE31</f>
        <v>0</v>
      </c>
      <c r="CF12" s="358">
        <f>Comp2!CF31</f>
        <v>0</v>
      </c>
      <c r="CG12" s="358">
        <f>Comp2!CG31</f>
        <v>0</v>
      </c>
    </row>
    <row r="13" spans="1:85" ht="12.75" customHeight="1" x14ac:dyDescent="0.2">
      <c r="B13" s="121" t="str">
        <f>Compétences!C8</f>
        <v>COMPRENDRE À L’ORAL</v>
      </c>
      <c r="C13" s="358">
        <f>Comp2!C32</f>
        <v>0</v>
      </c>
      <c r="D13" s="358">
        <f>Comp2!D32</f>
        <v>0</v>
      </c>
      <c r="E13" s="358">
        <f>Comp2!E32</f>
        <v>0</v>
      </c>
      <c r="F13" s="358">
        <f>Comp2!F32</f>
        <v>0</v>
      </c>
      <c r="G13" s="358">
        <f>Comp2!G32</f>
        <v>0</v>
      </c>
      <c r="H13" s="358">
        <f>Comp2!H32</f>
        <v>0</v>
      </c>
      <c r="I13" s="358">
        <f>Comp2!I32</f>
        <v>0</v>
      </c>
      <c r="J13" s="358">
        <f>Comp2!J32</f>
        <v>0</v>
      </c>
      <c r="K13" s="358">
        <f>Comp2!K32</f>
        <v>0</v>
      </c>
      <c r="L13" s="358">
        <f>Comp2!L32</f>
        <v>0</v>
      </c>
      <c r="M13" s="358">
        <f>Comp2!M32</f>
        <v>0</v>
      </c>
      <c r="N13" s="358">
        <f>Comp2!N32</f>
        <v>0</v>
      </c>
      <c r="O13" s="358">
        <f>Comp2!O32</f>
        <v>0</v>
      </c>
      <c r="P13" s="358">
        <f>Comp2!P32</f>
        <v>0</v>
      </c>
      <c r="Q13" s="358">
        <f>Comp2!Q32</f>
        <v>0</v>
      </c>
      <c r="R13" s="358">
        <f>Comp2!R32</f>
        <v>0</v>
      </c>
      <c r="S13" s="358">
        <f>Comp2!S32</f>
        <v>0</v>
      </c>
      <c r="T13" s="358">
        <f>Comp2!T32</f>
        <v>0</v>
      </c>
      <c r="U13" s="358">
        <f>Comp2!U32</f>
        <v>0</v>
      </c>
      <c r="V13" s="358">
        <f>Comp2!V32</f>
        <v>0</v>
      </c>
      <c r="W13" s="358">
        <f>Comp2!W32</f>
        <v>0</v>
      </c>
      <c r="X13" s="358">
        <f>Comp2!X32</f>
        <v>0</v>
      </c>
      <c r="Y13" s="358">
        <f>Comp2!Y32</f>
        <v>0</v>
      </c>
      <c r="Z13" s="358">
        <f>Comp2!Z32</f>
        <v>0</v>
      </c>
      <c r="AA13" s="358">
        <f>Comp2!AA32</f>
        <v>0</v>
      </c>
      <c r="AB13" s="358">
        <f>Comp2!AB32</f>
        <v>0</v>
      </c>
      <c r="AC13" s="358">
        <f>Comp2!AC32</f>
        <v>0</v>
      </c>
      <c r="AD13" s="358">
        <f>Comp2!AD32</f>
        <v>0</v>
      </c>
      <c r="AE13" s="358">
        <f>Comp2!AE32</f>
        <v>0</v>
      </c>
      <c r="AF13" s="358">
        <f>Comp2!AF32</f>
        <v>0</v>
      </c>
      <c r="AG13" s="358">
        <f>Comp2!AG32</f>
        <v>0</v>
      </c>
      <c r="AH13" s="358">
        <f>Comp2!AH32</f>
        <v>0</v>
      </c>
      <c r="AI13" s="358">
        <f>Comp2!AI32</f>
        <v>0</v>
      </c>
      <c r="AJ13" s="358">
        <f>Comp2!AJ32</f>
        <v>0</v>
      </c>
      <c r="AK13" s="358">
        <f>Comp2!AK32</f>
        <v>0</v>
      </c>
      <c r="AL13" s="358">
        <f>Comp2!AL32</f>
        <v>0</v>
      </c>
      <c r="AM13" s="358">
        <f>Comp2!AM32</f>
        <v>0</v>
      </c>
      <c r="AN13" s="358">
        <f>Comp2!AN32</f>
        <v>0</v>
      </c>
      <c r="AO13" s="358">
        <f>Comp2!AO32</f>
        <v>0</v>
      </c>
      <c r="AP13" s="358">
        <f>Comp2!AP32</f>
        <v>0</v>
      </c>
      <c r="AQ13" s="358">
        <f>Comp2!AQ32</f>
        <v>0</v>
      </c>
      <c r="AR13" s="358">
        <f>Comp2!AR32</f>
        <v>0</v>
      </c>
      <c r="AS13" s="358">
        <f>Comp2!AS32</f>
        <v>0</v>
      </c>
      <c r="AT13" s="358">
        <f>Comp2!AT32</f>
        <v>0</v>
      </c>
      <c r="AU13" s="358">
        <f>Comp2!AU32</f>
        <v>0</v>
      </c>
      <c r="AV13" s="358">
        <f>Comp2!AV32</f>
        <v>0</v>
      </c>
      <c r="AW13" s="358">
        <f>Comp2!AW32</f>
        <v>0</v>
      </c>
      <c r="AX13" s="358">
        <f>Comp2!AX32</f>
        <v>0</v>
      </c>
      <c r="AY13" s="358">
        <f>Comp2!AY32</f>
        <v>0</v>
      </c>
      <c r="AZ13" s="358">
        <f>Comp2!AZ32</f>
        <v>0</v>
      </c>
      <c r="BA13" s="358">
        <f>Comp2!BA32</f>
        <v>0</v>
      </c>
      <c r="BB13" s="358">
        <f>Comp2!BB32</f>
        <v>0</v>
      </c>
      <c r="BC13" s="358">
        <f>Comp2!BC32</f>
        <v>0</v>
      </c>
      <c r="BD13" s="358">
        <f>Comp2!BD32</f>
        <v>0</v>
      </c>
      <c r="BE13" s="358">
        <f>Comp2!BE32</f>
        <v>0</v>
      </c>
      <c r="BF13" s="358">
        <f>Comp2!BF32</f>
        <v>0</v>
      </c>
      <c r="BG13" s="358">
        <f>Comp2!BG32</f>
        <v>0</v>
      </c>
      <c r="BH13" s="358">
        <f>Comp2!BH32</f>
        <v>0</v>
      </c>
      <c r="BI13" s="358">
        <f>Comp2!BI32</f>
        <v>0</v>
      </c>
      <c r="BJ13" s="358">
        <f>Comp2!BJ32</f>
        <v>0</v>
      </c>
      <c r="BK13" s="358">
        <f>Comp2!BK32</f>
        <v>0</v>
      </c>
      <c r="BL13" s="358">
        <f>Comp2!BL32</f>
        <v>0</v>
      </c>
      <c r="BM13" s="358">
        <f>Comp2!BM32</f>
        <v>0</v>
      </c>
      <c r="BN13" s="358">
        <f>Comp2!BN32</f>
        <v>0</v>
      </c>
      <c r="BO13" s="358">
        <f>Comp2!BO32</f>
        <v>0</v>
      </c>
      <c r="BP13" s="358">
        <f>Comp2!BP32</f>
        <v>0</v>
      </c>
      <c r="BQ13" s="358">
        <f>Comp2!BQ32</f>
        <v>0</v>
      </c>
      <c r="BR13" s="358">
        <f>Comp2!BR32</f>
        <v>0</v>
      </c>
      <c r="BS13" s="358">
        <f>Comp2!BS32</f>
        <v>0</v>
      </c>
      <c r="BT13" s="358">
        <f>Comp2!BT32</f>
        <v>0</v>
      </c>
      <c r="BU13" s="358">
        <f>Comp2!BU32</f>
        <v>0</v>
      </c>
      <c r="BV13" s="358">
        <f>Comp2!BV32</f>
        <v>0</v>
      </c>
      <c r="BW13" s="358">
        <f>Comp2!BW32</f>
        <v>0</v>
      </c>
      <c r="BX13" s="358">
        <f>Comp2!BX32</f>
        <v>0</v>
      </c>
      <c r="BY13" s="358">
        <f>Comp2!BY32</f>
        <v>0</v>
      </c>
      <c r="BZ13" s="358">
        <f>Comp2!BZ32</f>
        <v>0</v>
      </c>
      <c r="CA13" s="358">
        <f>Comp2!CA32</f>
        <v>0</v>
      </c>
      <c r="CB13" s="358">
        <f>Comp2!CB32</f>
        <v>0</v>
      </c>
      <c r="CC13" s="358">
        <f>Comp2!CC32</f>
        <v>0</v>
      </c>
      <c r="CD13" s="358">
        <f>Comp2!CD32</f>
        <v>0</v>
      </c>
      <c r="CE13" s="358">
        <f>Comp2!CE32</f>
        <v>0</v>
      </c>
      <c r="CF13" s="358">
        <f>Comp2!CF32</f>
        <v>0</v>
      </c>
      <c r="CG13" s="358">
        <f>Comp2!CG32</f>
        <v>0</v>
      </c>
    </row>
    <row r="14" spans="1:85" ht="12.75" customHeight="1" x14ac:dyDescent="0.2">
      <c r="B14" s="121" t="str">
        <f>Compétences!C12</f>
        <v>PARLER EN CONTINU</v>
      </c>
      <c r="C14" s="358">
        <f>Comp2!C33</f>
        <v>0</v>
      </c>
      <c r="D14" s="358">
        <f>Comp2!D33</f>
        <v>0</v>
      </c>
      <c r="E14" s="358">
        <f>Comp2!E33</f>
        <v>0</v>
      </c>
      <c r="F14" s="358">
        <f>Comp2!F33</f>
        <v>0</v>
      </c>
      <c r="G14" s="358">
        <f>Comp2!G33</f>
        <v>0</v>
      </c>
      <c r="H14" s="358">
        <f>Comp2!H33</f>
        <v>0</v>
      </c>
      <c r="I14" s="358">
        <f>Comp2!I33</f>
        <v>0</v>
      </c>
      <c r="J14" s="358">
        <f>Comp2!J33</f>
        <v>0</v>
      </c>
      <c r="K14" s="358">
        <f>Comp2!K33</f>
        <v>0</v>
      </c>
      <c r="L14" s="358">
        <f>Comp2!L33</f>
        <v>0</v>
      </c>
      <c r="M14" s="358">
        <f>Comp2!M33</f>
        <v>0</v>
      </c>
      <c r="N14" s="358">
        <f>Comp2!N33</f>
        <v>0</v>
      </c>
      <c r="O14" s="358">
        <f>Comp2!O33</f>
        <v>0</v>
      </c>
      <c r="P14" s="358">
        <f>Comp2!P33</f>
        <v>0</v>
      </c>
      <c r="Q14" s="358">
        <f>Comp2!Q33</f>
        <v>0</v>
      </c>
      <c r="R14" s="358">
        <f>Comp2!R33</f>
        <v>0</v>
      </c>
      <c r="S14" s="358">
        <f>Comp2!S33</f>
        <v>0</v>
      </c>
      <c r="T14" s="358">
        <f>Comp2!T33</f>
        <v>0</v>
      </c>
      <c r="U14" s="358">
        <f>Comp2!U33</f>
        <v>0</v>
      </c>
      <c r="V14" s="358">
        <f>Comp2!V33</f>
        <v>0</v>
      </c>
      <c r="W14" s="358">
        <f>Comp2!W33</f>
        <v>0</v>
      </c>
      <c r="X14" s="358">
        <f>Comp2!X33</f>
        <v>0</v>
      </c>
      <c r="Y14" s="358">
        <f>Comp2!Y33</f>
        <v>0</v>
      </c>
      <c r="Z14" s="358">
        <f>Comp2!Z33</f>
        <v>0</v>
      </c>
      <c r="AA14" s="358">
        <f>Comp2!AA33</f>
        <v>0</v>
      </c>
      <c r="AB14" s="358">
        <f>Comp2!AB33</f>
        <v>0</v>
      </c>
      <c r="AC14" s="358">
        <f>Comp2!AC33</f>
        <v>0</v>
      </c>
      <c r="AD14" s="358">
        <f>Comp2!AD33</f>
        <v>0</v>
      </c>
      <c r="AE14" s="358">
        <f>Comp2!AE33</f>
        <v>0</v>
      </c>
      <c r="AF14" s="358">
        <f>Comp2!AF33</f>
        <v>0</v>
      </c>
      <c r="AG14" s="358">
        <f>Comp2!AG33</f>
        <v>0</v>
      </c>
      <c r="AH14" s="358">
        <f>Comp2!AH33</f>
        <v>0</v>
      </c>
      <c r="AI14" s="358">
        <f>Comp2!AI33</f>
        <v>0</v>
      </c>
      <c r="AJ14" s="358">
        <f>Comp2!AJ33</f>
        <v>0</v>
      </c>
      <c r="AK14" s="358">
        <f>Comp2!AK33</f>
        <v>0</v>
      </c>
      <c r="AL14" s="358">
        <f>Comp2!AL33</f>
        <v>0</v>
      </c>
      <c r="AM14" s="358">
        <f>Comp2!AM33</f>
        <v>0</v>
      </c>
      <c r="AN14" s="358">
        <f>Comp2!AN33</f>
        <v>0</v>
      </c>
      <c r="AO14" s="358">
        <f>Comp2!AO33</f>
        <v>0</v>
      </c>
      <c r="AP14" s="358">
        <f>Comp2!AP33</f>
        <v>0</v>
      </c>
      <c r="AQ14" s="358">
        <f>Comp2!AQ33</f>
        <v>0</v>
      </c>
      <c r="AR14" s="358">
        <f>Comp2!AR33</f>
        <v>0</v>
      </c>
      <c r="AS14" s="358">
        <f>Comp2!AS33</f>
        <v>0</v>
      </c>
      <c r="AT14" s="358">
        <f>Comp2!AT33</f>
        <v>0</v>
      </c>
      <c r="AU14" s="358">
        <f>Comp2!AU33</f>
        <v>0</v>
      </c>
      <c r="AV14" s="358">
        <f>Comp2!AV33</f>
        <v>0</v>
      </c>
      <c r="AW14" s="358">
        <f>Comp2!AW33</f>
        <v>0</v>
      </c>
      <c r="AX14" s="358">
        <f>Comp2!AX33</f>
        <v>0</v>
      </c>
      <c r="AY14" s="358">
        <f>Comp2!AY33</f>
        <v>0</v>
      </c>
      <c r="AZ14" s="358">
        <f>Comp2!AZ33</f>
        <v>0</v>
      </c>
      <c r="BA14" s="358">
        <f>Comp2!BA33</f>
        <v>0</v>
      </c>
      <c r="BB14" s="358">
        <f>Comp2!BB33</f>
        <v>0</v>
      </c>
      <c r="BC14" s="358">
        <f>Comp2!BC33</f>
        <v>0</v>
      </c>
      <c r="BD14" s="358">
        <f>Comp2!BD33</f>
        <v>0</v>
      </c>
      <c r="BE14" s="358">
        <f>Comp2!BE33</f>
        <v>0</v>
      </c>
      <c r="BF14" s="358">
        <f>Comp2!BF33</f>
        <v>0</v>
      </c>
      <c r="BG14" s="358">
        <f>Comp2!BG33</f>
        <v>0</v>
      </c>
      <c r="BH14" s="358">
        <f>Comp2!BH33</f>
        <v>0</v>
      </c>
      <c r="BI14" s="358">
        <f>Comp2!BI33</f>
        <v>0</v>
      </c>
      <c r="BJ14" s="358">
        <f>Comp2!BJ33</f>
        <v>0</v>
      </c>
      <c r="BK14" s="358">
        <f>Comp2!BK33</f>
        <v>0</v>
      </c>
      <c r="BL14" s="358">
        <f>Comp2!BL33</f>
        <v>0</v>
      </c>
      <c r="BM14" s="358">
        <f>Comp2!BM33</f>
        <v>0</v>
      </c>
      <c r="BN14" s="358">
        <f>Comp2!BN33</f>
        <v>0</v>
      </c>
      <c r="BO14" s="358">
        <f>Comp2!BO33</f>
        <v>0</v>
      </c>
      <c r="BP14" s="358">
        <f>Comp2!BP33</f>
        <v>0</v>
      </c>
      <c r="BQ14" s="358">
        <f>Comp2!BQ33</f>
        <v>0</v>
      </c>
      <c r="BR14" s="358">
        <f>Comp2!BR33</f>
        <v>0</v>
      </c>
      <c r="BS14" s="358">
        <f>Comp2!BS33</f>
        <v>0</v>
      </c>
      <c r="BT14" s="358">
        <f>Comp2!BT33</f>
        <v>0</v>
      </c>
      <c r="BU14" s="358">
        <f>Comp2!BU33</f>
        <v>0</v>
      </c>
      <c r="BV14" s="358">
        <f>Comp2!BV33</f>
        <v>0</v>
      </c>
      <c r="BW14" s="358">
        <f>Comp2!BW33</f>
        <v>0</v>
      </c>
      <c r="BX14" s="358">
        <f>Comp2!BX33</f>
        <v>0</v>
      </c>
      <c r="BY14" s="358">
        <f>Comp2!BY33</f>
        <v>0</v>
      </c>
      <c r="BZ14" s="358">
        <f>Comp2!BZ33</f>
        <v>0</v>
      </c>
      <c r="CA14" s="358">
        <f>Comp2!CA33</f>
        <v>0</v>
      </c>
      <c r="CB14" s="358">
        <f>Comp2!CB33</f>
        <v>0</v>
      </c>
      <c r="CC14" s="358">
        <f>Comp2!CC33</f>
        <v>0</v>
      </c>
      <c r="CD14" s="358">
        <f>Comp2!CD33</f>
        <v>0</v>
      </c>
      <c r="CE14" s="358">
        <f>Comp2!CE33</f>
        <v>0</v>
      </c>
      <c r="CF14" s="358">
        <f>Comp2!CF33</f>
        <v>0</v>
      </c>
      <c r="CG14" s="358">
        <f>Comp2!CG33</f>
        <v>0</v>
      </c>
    </row>
    <row r="15" spans="1:85" ht="12.75" customHeight="1" x14ac:dyDescent="0.2">
      <c r="B15" s="121" t="str">
        <f>Compétences!C16</f>
        <v>LIRE</v>
      </c>
      <c r="C15" s="358">
        <f>Comp2!C34</f>
        <v>0</v>
      </c>
      <c r="D15" s="358">
        <f>Comp2!D34</f>
        <v>0</v>
      </c>
      <c r="E15" s="358">
        <f>Comp2!E34</f>
        <v>0</v>
      </c>
      <c r="F15" s="358">
        <f>Comp2!F34</f>
        <v>0</v>
      </c>
      <c r="G15" s="358">
        <f>Comp2!G34</f>
        <v>0</v>
      </c>
      <c r="H15" s="358">
        <f>Comp2!H34</f>
        <v>0</v>
      </c>
      <c r="I15" s="358">
        <f>Comp2!I34</f>
        <v>0</v>
      </c>
      <c r="J15" s="358">
        <f>Comp2!J34</f>
        <v>0</v>
      </c>
      <c r="K15" s="358">
        <f>Comp2!K34</f>
        <v>0</v>
      </c>
      <c r="L15" s="358">
        <f>Comp2!L34</f>
        <v>0</v>
      </c>
      <c r="M15" s="358">
        <f>Comp2!M34</f>
        <v>0</v>
      </c>
      <c r="N15" s="358">
        <f>Comp2!N34</f>
        <v>0</v>
      </c>
      <c r="O15" s="358">
        <f>Comp2!O34</f>
        <v>0</v>
      </c>
      <c r="P15" s="358">
        <f>Comp2!P34</f>
        <v>0</v>
      </c>
      <c r="Q15" s="358">
        <f>Comp2!Q34</f>
        <v>0</v>
      </c>
      <c r="R15" s="358">
        <f>Comp2!R34</f>
        <v>0</v>
      </c>
      <c r="S15" s="358">
        <f>Comp2!S34</f>
        <v>0</v>
      </c>
      <c r="T15" s="358">
        <f>Comp2!T34</f>
        <v>0</v>
      </c>
      <c r="U15" s="358">
        <f>Comp2!U34</f>
        <v>0</v>
      </c>
      <c r="V15" s="358">
        <f>Comp2!V34</f>
        <v>0</v>
      </c>
      <c r="W15" s="358">
        <f>Comp2!W34</f>
        <v>0</v>
      </c>
      <c r="X15" s="358">
        <f>Comp2!X34</f>
        <v>0</v>
      </c>
      <c r="Y15" s="358">
        <f>Comp2!Y34</f>
        <v>0</v>
      </c>
      <c r="Z15" s="358">
        <f>Comp2!Z34</f>
        <v>0</v>
      </c>
      <c r="AA15" s="358">
        <f>Comp2!AA34</f>
        <v>0</v>
      </c>
      <c r="AB15" s="358">
        <f>Comp2!AB34</f>
        <v>0</v>
      </c>
      <c r="AC15" s="358">
        <f>Comp2!AC34</f>
        <v>0</v>
      </c>
      <c r="AD15" s="358">
        <f>Comp2!AD34</f>
        <v>0</v>
      </c>
      <c r="AE15" s="358">
        <f>Comp2!AE34</f>
        <v>0</v>
      </c>
      <c r="AF15" s="358">
        <f>Comp2!AF34</f>
        <v>0</v>
      </c>
      <c r="AG15" s="358">
        <f>Comp2!AG34</f>
        <v>0</v>
      </c>
      <c r="AH15" s="358">
        <f>Comp2!AH34</f>
        <v>0</v>
      </c>
      <c r="AI15" s="358">
        <f>Comp2!AI34</f>
        <v>0</v>
      </c>
      <c r="AJ15" s="358">
        <f>Comp2!AJ34</f>
        <v>0</v>
      </c>
      <c r="AK15" s="358">
        <f>Comp2!AK34</f>
        <v>0</v>
      </c>
      <c r="AL15" s="358">
        <f>Comp2!AL34</f>
        <v>0</v>
      </c>
      <c r="AM15" s="358">
        <f>Comp2!AM34</f>
        <v>0</v>
      </c>
      <c r="AN15" s="358">
        <f>Comp2!AN34</f>
        <v>0</v>
      </c>
      <c r="AO15" s="358">
        <f>Comp2!AO34</f>
        <v>0</v>
      </c>
      <c r="AP15" s="358">
        <f>Comp2!AP34</f>
        <v>0</v>
      </c>
      <c r="AQ15" s="358">
        <f>Comp2!AQ34</f>
        <v>0</v>
      </c>
      <c r="AR15" s="358">
        <f>Comp2!AR34</f>
        <v>0</v>
      </c>
      <c r="AS15" s="358">
        <f>Comp2!AS34</f>
        <v>0</v>
      </c>
      <c r="AT15" s="358">
        <f>Comp2!AT34</f>
        <v>0</v>
      </c>
      <c r="AU15" s="358">
        <f>Comp2!AU34</f>
        <v>0</v>
      </c>
      <c r="AV15" s="358">
        <f>Comp2!AV34</f>
        <v>0</v>
      </c>
      <c r="AW15" s="358">
        <f>Comp2!AW34</f>
        <v>0</v>
      </c>
      <c r="AX15" s="358">
        <f>Comp2!AX34</f>
        <v>0</v>
      </c>
      <c r="AY15" s="358">
        <f>Comp2!AY34</f>
        <v>0</v>
      </c>
      <c r="AZ15" s="358">
        <f>Comp2!AZ34</f>
        <v>0</v>
      </c>
      <c r="BA15" s="358">
        <f>Comp2!BA34</f>
        <v>0</v>
      </c>
      <c r="BB15" s="358">
        <f>Comp2!BB34</f>
        <v>0</v>
      </c>
      <c r="BC15" s="358">
        <f>Comp2!BC34</f>
        <v>0</v>
      </c>
      <c r="BD15" s="358">
        <f>Comp2!BD34</f>
        <v>0</v>
      </c>
      <c r="BE15" s="358">
        <f>Comp2!BE34</f>
        <v>0</v>
      </c>
      <c r="BF15" s="358">
        <f>Comp2!BF34</f>
        <v>0</v>
      </c>
      <c r="BG15" s="358">
        <f>Comp2!BG34</f>
        <v>0</v>
      </c>
      <c r="BH15" s="358">
        <f>Comp2!BH34</f>
        <v>0</v>
      </c>
      <c r="BI15" s="358">
        <f>Comp2!BI34</f>
        <v>0</v>
      </c>
      <c r="BJ15" s="358">
        <f>Comp2!BJ34</f>
        <v>0</v>
      </c>
      <c r="BK15" s="358">
        <f>Comp2!BK34</f>
        <v>0</v>
      </c>
      <c r="BL15" s="358">
        <f>Comp2!BL34</f>
        <v>0</v>
      </c>
      <c r="BM15" s="358">
        <f>Comp2!BM34</f>
        <v>0</v>
      </c>
      <c r="BN15" s="358">
        <f>Comp2!BN34</f>
        <v>0</v>
      </c>
      <c r="BO15" s="358">
        <f>Comp2!BO34</f>
        <v>0</v>
      </c>
      <c r="BP15" s="358">
        <f>Comp2!BP34</f>
        <v>0</v>
      </c>
      <c r="BQ15" s="358">
        <f>Comp2!BQ34</f>
        <v>0</v>
      </c>
      <c r="BR15" s="358">
        <f>Comp2!BR34</f>
        <v>0</v>
      </c>
      <c r="BS15" s="358">
        <f>Comp2!BS34</f>
        <v>0</v>
      </c>
      <c r="BT15" s="358">
        <f>Comp2!BT34</f>
        <v>0</v>
      </c>
      <c r="BU15" s="358">
        <f>Comp2!BU34</f>
        <v>0</v>
      </c>
      <c r="BV15" s="358">
        <f>Comp2!BV34</f>
        <v>0</v>
      </c>
      <c r="BW15" s="358">
        <f>Comp2!BW34</f>
        <v>0</v>
      </c>
      <c r="BX15" s="358">
        <f>Comp2!BX34</f>
        <v>0</v>
      </c>
      <c r="BY15" s="358">
        <f>Comp2!BY34</f>
        <v>0</v>
      </c>
      <c r="BZ15" s="358">
        <f>Comp2!BZ34</f>
        <v>0</v>
      </c>
      <c r="CA15" s="358">
        <f>Comp2!CA34</f>
        <v>0</v>
      </c>
      <c r="CB15" s="358">
        <f>Comp2!CB34</f>
        <v>0</v>
      </c>
      <c r="CC15" s="358">
        <f>Comp2!CC34</f>
        <v>0</v>
      </c>
      <c r="CD15" s="358">
        <f>Comp2!CD34</f>
        <v>0</v>
      </c>
      <c r="CE15" s="358">
        <f>Comp2!CE34</f>
        <v>0</v>
      </c>
      <c r="CF15" s="358">
        <f>Comp2!CF34</f>
        <v>0</v>
      </c>
      <c r="CG15" s="358">
        <f>Comp2!CG34</f>
        <v>0</v>
      </c>
    </row>
    <row r="16" spans="1:85" ht="12.75" customHeight="1" x14ac:dyDescent="0.2">
      <c r="B16" s="121" t="str">
        <f>Compétences!C19</f>
        <v>ÉCRIRE</v>
      </c>
      <c r="C16" s="358">
        <f>Comp2!C35</f>
        <v>0</v>
      </c>
      <c r="D16" s="358">
        <f>Comp2!D35</f>
        <v>0</v>
      </c>
      <c r="E16" s="358">
        <f>Comp2!E35</f>
        <v>0</v>
      </c>
      <c r="F16" s="358">
        <f>Comp2!F35</f>
        <v>0</v>
      </c>
      <c r="G16" s="358">
        <f>Comp2!G35</f>
        <v>0</v>
      </c>
      <c r="H16" s="358">
        <f>Comp2!H35</f>
        <v>0</v>
      </c>
      <c r="I16" s="358">
        <f>Comp2!I35</f>
        <v>0</v>
      </c>
      <c r="J16" s="358">
        <f>Comp2!J35</f>
        <v>0</v>
      </c>
      <c r="K16" s="358">
        <f>Comp2!K35</f>
        <v>0</v>
      </c>
      <c r="L16" s="358">
        <f>Comp2!L35</f>
        <v>0</v>
      </c>
      <c r="M16" s="358">
        <f>Comp2!M35</f>
        <v>0</v>
      </c>
      <c r="N16" s="358">
        <f>Comp2!N35</f>
        <v>0</v>
      </c>
      <c r="O16" s="358">
        <f>Comp2!O35</f>
        <v>0</v>
      </c>
      <c r="P16" s="358">
        <f>Comp2!P35</f>
        <v>0</v>
      </c>
      <c r="Q16" s="358">
        <f>Comp2!Q35</f>
        <v>0</v>
      </c>
      <c r="R16" s="358">
        <f>Comp2!R35</f>
        <v>0</v>
      </c>
      <c r="S16" s="358">
        <f>Comp2!S35</f>
        <v>0</v>
      </c>
      <c r="T16" s="358">
        <f>Comp2!T35</f>
        <v>0</v>
      </c>
      <c r="U16" s="358">
        <f>Comp2!U35</f>
        <v>0</v>
      </c>
      <c r="V16" s="358">
        <f>Comp2!V35</f>
        <v>0</v>
      </c>
      <c r="W16" s="358">
        <f>Comp2!W35</f>
        <v>0</v>
      </c>
      <c r="X16" s="358">
        <f>Comp2!X35</f>
        <v>0</v>
      </c>
      <c r="Y16" s="358">
        <f>Comp2!Y35</f>
        <v>0</v>
      </c>
      <c r="Z16" s="358">
        <f>Comp2!Z35</f>
        <v>0</v>
      </c>
      <c r="AA16" s="358">
        <f>Comp2!AA35</f>
        <v>0</v>
      </c>
      <c r="AB16" s="358">
        <f>Comp2!AB35</f>
        <v>0</v>
      </c>
      <c r="AC16" s="358">
        <f>Comp2!AC35</f>
        <v>0</v>
      </c>
      <c r="AD16" s="358">
        <f>Comp2!AD35</f>
        <v>0</v>
      </c>
      <c r="AE16" s="358">
        <f>Comp2!AE35</f>
        <v>0</v>
      </c>
      <c r="AF16" s="358">
        <f>Comp2!AF35</f>
        <v>0</v>
      </c>
      <c r="AG16" s="358">
        <f>Comp2!AG35</f>
        <v>0</v>
      </c>
      <c r="AH16" s="358">
        <f>Comp2!AH35</f>
        <v>0</v>
      </c>
      <c r="AI16" s="358">
        <f>Comp2!AI35</f>
        <v>0</v>
      </c>
      <c r="AJ16" s="358">
        <f>Comp2!AJ35</f>
        <v>0</v>
      </c>
      <c r="AK16" s="358">
        <f>Comp2!AK35</f>
        <v>0</v>
      </c>
      <c r="AL16" s="358">
        <f>Comp2!AL35</f>
        <v>0</v>
      </c>
      <c r="AM16" s="358">
        <f>Comp2!AM35</f>
        <v>0</v>
      </c>
      <c r="AN16" s="358">
        <f>Comp2!AN35</f>
        <v>0</v>
      </c>
      <c r="AO16" s="358">
        <f>Comp2!AO35</f>
        <v>0</v>
      </c>
      <c r="AP16" s="358">
        <f>Comp2!AP35</f>
        <v>0</v>
      </c>
      <c r="AQ16" s="358">
        <f>Comp2!AQ35</f>
        <v>0</v>
      </c>
      <c r="AR16" s="358">
        <f>Comp2!AR35</f>
        <v>0</v>
      </c>
      <c r="AS16" s="358">
        <f>Comp2!AS35</f>
        <v>0</v>
      </c>
      <c r="AT16" s="358">
        <f>Comp2!AT35</f>
        <v>0</v>
      </c>
      <c r="AU16" s="358">
        <f>Comp2!AU35</f>
        <v>0</v>
      </c>
      <c r="AV16" s="358">
        <f>Comp2!AV35</f>
        <v>0</v>
      </c>
      <c r="AW16" s="358">
        <f>Comp2!AW35</f>
        <v>0</v>
      </c>
      <c r="AX16" s="358">
        <f>Comp2!AX35</f>
        <v>0</v>
      </c>
      <c r="AY16" s="358">
        <f>Comp2!AY35</f>
        <v>0</v>
      </c>
      <c r="AZ16" s="358">
        <f>Comp2!AZ35</f>
        <v>0</v>
      </c>
      <c r="BA16" s="358">
        <f>Comp2!BA35</f>
        <v>0</v>
      </c>
      <c r="BB16" s="358">
        <f>Comp2!BB35</f>
        <v>0</v>
      </c>
      <c r="BC16" s="358">
        <f>Comp2!BC35</f>
        <v>0</v>
      </c>
      <c r="BD16" s="358">
        <f>Comp2!BD35</f>
        <v>0</v>
      </c>
      <c r="BE16" s="358">
        <f>Comp2!BE35</f>
        <v>0</v>
      </c>
      <c r="BF16" s="358">
        <f>Comp2!BF35</f>
        <v>0</v>
      </c>
      <c r="BG16" s="358">
        <f>Comp2!BG35</f>
        <v>0</v>
      </c>
      <c r="BH16" s="358">
        <f>Comp2!BH35</f>
        <v>0</v>
      </c>
      <c r="BI16" s="358">
        <f>Comp2!BI35</f>
        <v>0</v>
      </c>
      <c r="BJ16" s="358">
        <f>Comp2!BJ35</f>
        <v>0</v>
      </c>
      <c r="BK16" s="358">
        <f>Comp2!BK35</f>
        <v>0</v>
      </c>
      <c r="BL16" s="358">
        <f>Comp2!BL35</f>
        <v>0</v>
      </c>
      <c r="BM16" s="358">
        <f>Comp2!BM35</f>
        <v>0</v>
      </c>
      <c r="BN16" s="358">
        <f>Comp2!BN35</f>
        <v>0</v>
      </c>
      <c r="BO16" s="358">
        <f>Comp2!BO35</f>
        <v>0</v>
      </c>
      <c r="BP16" s="358">
        <f>Comp2!BP35</f>
        <v>0</v>
      </c>
      <c r="BQ16" s="358">
        <f>Comp2!BQ35</f>
        <v>0</v>
      </c>
      <c r="BR16" s="358">
        <f>Comp2!BR35</f>
        <v>0</v>
      </c>
      <c r="BS16" s="358">
        <f>Comp2!BS35</f>
        <v>0</v>
      </c>
      <c r="BT16" s="358">
        <f>Comp2!BT35</f>
        <v>0</v>
      </c>
      <c r="BU16" s="358">
        <f>Comp2!BU35</f>
        <v>0</v>
      </c>
      <c r="BV16" s="358">
        <f>Comp2!BV35</f>
        <v>0</v>
      </c>
      <c r="BW16" s="358">
        <f>Comp2!BW35</f>
        <v>0</v>
      </c>
      <c r="BX16" s="358">
        <f>Comp2!BX35</f>
        <v>0</v>
      </c>
      <c r="BY16" s="358">
        <f>Comp2!BY35</f>
        <v>0</v>
      </c>
      <c r="BZ16" s="358">
        <f>Comp2!BZ35</f>
        <v>0</v>
      </c>
      <c r="CA16" s="358">
        <f>Comp2!CA35</f>
        <v>0</v>
      </c>
      <c r="CB16" s="358">
        <f>Comp2!CB35</f>
        <v>0</v>
      </c>
      <c r="CC16" s="358">
        <f>Comp2!CC35</f>
        <v>0</v>
      </c>
      <c r="CD16" s="358">
        <f>Comp2!CD35</f>
        <v>0</v>
      </c>
      <c r="CE16" s="358">
        <f>Comp2!CE35</f>
        <v>0</v>
      </c>
      <c r="CF16" s="358">
        <f>Comp2!CF35</f>
        <v>0</v>
      </c>
      <c r="CG16" s="358">
        <f>Comp2!CG35</f>
        <v>0</v>
      </c>
    </row>
    <row r="17" spans="2:85" s="316" customFormat="1" ht="3.75" customHeight="1" x14ac:dyDescent="0.2">
      <c r="B17" s="317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</row>
    <row r="18" spans="2:85" s="20" customFormat="1" ht="12.75" customHeight="1" x14ac:dyDescent="0.2">
      <c r="B18" s="321" t="str">
        <f>Compétences!D1</f>
        <v>Compétence 3 - Les principaux éléments de mathématiques - palier 2</v>
      </c>
      <c r="C18" s="358">
        <f>Comp3!C51</f>
        <v>0</v>
      </c>
      <c r="D18" s="358">
        <f>Comp3!D51</f>
        <v>0</v>
      </c>
      <c r="E18" s="358">
        <f>Comp3!E51</f>
        <v>0</v>
      </c>
      <c r="F18" s="358">
        <f>Comp3!F51</f>
        <v>0</v>
      </c>
      <c r="G18" s="358">
        <f>Comp3!G51</f>
        <v>0</v>
      </c>
      <c r="H18" s="358">
        <f>Comp3!H51</f>
        <v>0</v>
      </c>
      <c r="I18" s="358">
        <f>Comp3!I51</f>
        <v>0</v>
      </c>
      <c r="J18" s="358">
        <f>Comp3!J51</f>
        <v>0</v>
      </c>
      <c r="K18" s="358">
        <f>Comp3!K51</f>
        <v>0</v>
      </c>
      <c r="L18" s="358">
        <f>Comp3!L51</f>
        <v>0</v>
      </c>
      <c r="M18" s="358">
        <f>Comp3!M51</f>
        <v>0</v>
      </c>
      <c r="N18" s="358">
        <f>Comp3!N51</f>
        <v>0</v>
      </c>
      <c r="O18" s="358">
        <f>Comp3!O51</f>
        <v>0</v>
      </c>
      <c r="P18" s="358">
        <f>Comp3!P51</f>
        <v>0</v>
      </c>
      <c r="Q18" s="358">
        <f>Comp3!Q51</f>
        <v>0</v>
      </c>
      <c r="R18" s="358">
        <f>Comp3!R51</f>
        <v>0</v>
      </c>
      <c r="S18" s="358">
        <f>Comp3!S51</f>
        <v>0</v>
      </c>
      <c r="T18" s="358">
        <f>Comp3!T51</f>
        <v>0</v>
      </c>
      <c r="U18" s="358">
        <f>Comp3!U51</f>
        <v>0</v>
      </c>
      <c r="V18" s="358">
        <f>Comp3!V51</f>
        <v>0</v>
      </c>
      <c r="W18" s="358">
        <f>Comp3!W51</f>
        <v>0</v>
      </c>
      <c r="X18" s="358">
        <f>Comp3!X51</f>
        <v>0</v>
      </c>
      <c r="Y18" s="358">
        <f>Comp3!Y51</f>
        <v>0</v>
      </c>
      <c r="Z18" s="358">
        <f>Comp3!Z51</f>
        <v>0</v>
      </c>
      <c r="AA18" s="358">
        <f>Comp3!AA51</f>
        <v>0</v>
      </c>
      <c r="AB18" s="358">
        <f>Comp3!AB51</f>
        <v>0</v>
      </c>
      <c r="AC18" s="358">
        <f>Comp3!AC51</f>
        <v>0</v>
      </c>
      <c r="AD18" s="358">
        <f>Comp3!AD51</f>
        <v>0</v>
      </c>
      <c r="AE18" s="358">
        <f>Comp3!AE51</f>
        <v>0</v>
      </c>
      <c r="AF18" s="358">
        <f>Comp3!AF51</f>
        <v>0</v>
      </c>
      <c r="AG18" s="358">
        <f>Comp3!AG51</f>
        <v>0</v>
      </c>
      <c r="AH18" s="358">
        <f>Comp3!AH51</f>
        <v>0</v>
      </c>
      <c r="AI18" s="358">
        <f>Comp3!AI51</f>
        <v>0</v>
      </c>
      <c r="AJ18" s="358">
        <f>Comp3!AJ51</f>
        <v>0</v>
      </c>
      <c r="AK18" s="358">
        <f>Comp3!AK51</f>
        <v>0</v>
      </c>
      <c r="AL18" s="358">
        <f>Comp3!AL51</f>
        <v>0</v>
      </c>
      <c r="AM18" s="358">
        <f>Comp3!AM51</f>
        <v>0</v>
      </c>
      <c r="AN18" s="358">
        <f>Comp3!AN51</f>
        <v>0</v>
      </c>
      <c r="AO18" s="358">
        <f>Comp3!AO51</f>
        <v>0</v>
      </c>
      <c r="AP18" s="358">
        <f>Comp3!AP51</f>
        <v>0</v>
      </c>
      <c r="AQ18" s="358">
        <f>Comp3!AQ51</f>
        <v>0</v>
      </c>
      <c r="AR18" s="358">
        <f>Comp3!AR51</f>
        <v>0</v>
      </c>
      <c r="AS18" s="358">
        <f>Comp3!AS51</f>
        <v>0</v>
      </c>
      <c r="AT18" s="358">
        <f>Comp3!AT51</f>
        <v>0</v>
      </c>
      <c r="AU18" s="358">
        <f>Comp3!AU51</f>
        <v>0</v>
      </c>
      <c r="AV18" s="358">
        <f>Comp3!AV51</f>
        <v>0</v>
      </c>
      <c r="AW18" s="358">
        <f>Comp3!AW51</f>
        <v>0</v>
      </c>
      <c r="AX18" s="358">
        <f>Comp3!AX51</f>
        <v>0</v>
      </c>
      <c r="AY18" s="358">
        <f>Comp3!AY51</f>
        <v>0</v>
      </c>
      <c r="AZ18" s="358">
        <f>Comp3!AZ51</f>
        <v>0</v>
      </c>
      <c r="BA18" s="358">
        <f>Comp3!BA51</f>
        <v>0</v>
      </c>
      <c r="BB18" s="358">
        <f>Comp3!BB51</f>
        <v>0</v>
      </c>
      <c r="BC18" s="358">
        <f>Comp3!BC51</f>
        <v>0</v>
      </c>
      <c r="BD18" s="358">
        <f>Comp3!BD51</f>
        <v>0</v>
      </c>
      <c r="BE18" s="358">
        <f>Comp3!BE51</f>
        <v>0</v>
      </c>
      <c r="BF18" s="358">
        <f>Comp3!BF51</f>
        <v>0</v>
      </c>
      <c r="BG18" s="358">
        <f>Comp3!BG51</f>
        <v>0</v>
      </c>
      <c r="BH18" s="358">
        <f>Comp3!BH51</f>
        <v>0</v>
      </c>
      <c r="BI18" s="358">
        <f>Comp3!BI51</f>
        <v>0</v>
      </c>
      <c r="BJ18" s="358">
        <f>Comp3!BJ51</f>
        <v>0</v>
      </c>
      <c r="BK18" s="358">
        <f>Comp3!BK51</f>
        <v>0</v>
      </c>
      <c r="BL18" s="358">
        <f>Comp3!BL51</f>
        <v>0</v>
      </c>
      <c r="BM18" s="358">
        <f>Comp3!BM51</f>
        <v>0</v>
      </c>
      <c r="BN18" s="358">
        <f>Comp3!BN51</f>
        <v>0</v>
      </c>
      <c r="BO18" s="358">
        <f>Comp3!BO51</f>
        <v>0</v>
      </c>
      <c r="BP18" s="358">
        <f>Comp3!BP51</f>
        <v>0</v>
      </c>
      <c r="BQ18" s="358">
        <f>Comp3!BQ51</f>
        <v>0</v>
      </c>
      <c r="BR18" s="358">
        <f>Comp3!BR51</f>
        <v>0</v>
      </c>
      <c r="BS18" s="358">
        <f>Comp3!BS51</f>
        <v>0</v>
      </c>
      <c r="BT18" s="358">
        <f>Comp3!BT51</f>
        <v>0</v>
      </c>
      <c r="BU18" s="358">
        <f>Comp3!BU51</f>
        <v>0</v>
      </c>
      <c r="BV18" s="358">
        <f>Comp3!BV51</f>
        <v>0</v>
      </c>
      <c r="BW18" s="358">
        <f>Comp3!BW51</f>
        <v>0</v>
      </c>
      <c r="BX18" s="358">
        <f>Comp3!BX51</f>
        <v>0</v>
      </c>
      <c r="BY18" s="358">
        <f>Comp3!BY51</f>
        <v>0</v>
      </c>
      <c r="BZ18" s="358">
        <f>Comp3!BZ51</f>
        <v>0</v>
      </c>
      <c r="CA18" s="358">
        <f>Comp3!CA51</f>
        <v>0</v>
      </c>
      <c r="CB18" s="358">
        <f>Comp3!CB51</f>
        <v>0</v>
      </c>
      <c r="CC18" s="358">
        <f>Comp3!CC51</f>
        <v>0</v>
      </c>
      <c r="CD18" s="358">
        <f>Comp3!CD51</f>
        <v>0</v>
      </c>
      <c r="CE18" s="358">
        <f>Comp3!CE51</f>
        <v>0</v>
      </c>
      <c r="CF18" s="358">
        <f>Comp3!CF51</f>
        <v>0</v>
      </c>
      <c r="CG18" s="358">
        <f>Comp3!CG51</f>
        <v>0</v>
      </c>
    </row>
    <row r="19" spans="2:85" s="20" customFormat="1" ht="12.75" customHeight="1" x14ac:dyDescent="0.2">
      <c r="B19" s="121" t="str">
        <f>Compétences!D3</f>
        <v>NOMBRES ET CALCUL</v>
      </c>
      <c r="C19" s="358">
        <f>Comp3!C47</f>
        <v>0</v>
      </c>
      <c r="D19" s="358">
        <f>Comp3!D47</f>
        <v>0</v>
      </c>
      <c r="E19" s="358">
        <f>Comp3!E47</f>
        <v>0</v>
      </c>
      <c r="F19" s="358">
        <f>Comp3!F47</f>
        <v>0</v>
      </c>
      <c r="G19" s="358">
        <f>Comp3!G47</f>
        <v>0</v>
      </c>
      <c r="H19" s="358">
        <f>Comp3!H47</f>
        <v>0</v>
      </c>
      <c r="I19" s="358">
        <f>Comp3!I47</f>
        <v>0</v>
      </c>
      <c r="J19" s="358">
        <f>Comp3!J47</f>
        <v>0</v>
      </c>
      <c r="K19" s="358">
        <f>Comp3!K47</f>
        <v>0</v>
      </c>
      <c r="L19" s="358">
        <f>Comp3!L47</f>
        <v>0</v>
      </c>
      <c r="M19" s="358">
        <f>Comp3!M47</f>
        <v>0</v>
      </c>
      <c r="N19" s="358">
        <f>Comp3!N47</f>
        <v>0</v>
      </c>
      <c r="O19" s="358">
        <f>Comp3!O47</f>
        <v>0</v>
      </c>
      <c r="P19" s="358">
        <f>Comp3!P47</f>
        <v>0</v>
      </c>
      <c r="Q19" s="358">
        <f>Comp3!Q47</f>
        <v>0</v>
      </c>
      <c r="R19" s="358">
        <f>Comp3!R47</f>
        <v>0</v>
      </c>
      <c r="S19" s="358">
        <f>Comp3!S47</f>
        <v>0</v>
      </c>
      <c r="T19" s="358">
        <f>Comp3!T47</f>
        <v>0</v>
      </c>
      <c r="U19" s="358">
        <f>Comp3!U47</f>
        <v>0</v>
      </c>
      <c r="V19" s="358">
        <f>Comp3!V47</f>
        <v>0</v>
      </c>
      <c r="W19" s="358">
        <f>Comp3!W47</f>
        <v>0</v>
      </c>
      <c r="X19" s="358">
        <f>Comp3!X47</f>
        <v>0</v>
      </c>
      <c r="Y19" s="358">
        <f>Comp3!Y47</f>
        <v>0</v>
      </c>
      <c r="Z19" s="358">
        <f>Comp3!Z47</f>
        <v>0</v>
      </c>
      <c r="AA19" s="358">
        <f>Comp3!AA47</f>
        <v>0</v>
      </c>
      <c r="AB19" s="358">
        <f>Comp3!AB47</f>
        <v>0</v>
      </c>
      <c r="AC19" s="358">
        <f>Comp3!AC47</f>
        <v>0</v>
      </c>
      <c r="AD19" s="358">
        <f>Comp3!AD47</f>
        <v>0</v>
      </c>
      <c r="AE19" s="358">
        <f>Comp3!AE47</f>
        <v>0</v>
      </c>
      <c r="AF19" s="358">
        <f>Comp3!AF47</f>
        <v>0</v>
      </c>
      <c r="AG19" s="358">
        <f>Comp3!AG47</f>
        <v>0</v>
      </c>
      <c r="AH19" s="358">
        <f>Comp3!AH47</f>
        <v>0</v>
      </c>
      <c r="AI19" s="358">
        <f>Comp3!AI47</f>
        <v>0</v>
      </c>
      <c r="AJ19" s="358">
        <f>Comp3!AJ47</f>
        <v>0</v>
      </c>
      <c r="AK19" s="358">
        <f>Comp3!AK47</f>
        <v>0</v>
      </c>
      <c r="AL19" s="358">
        <f>Comp3!AL47</f>
        <v>0</v>
      </c>
      <c r="AM19" s="358">
        <f>Comp3!AM47</f>
        <v>0</v>
      </c>
      <c r="AN19" s="358">
        <f>Comp3!AN47</f>
        <v>0</v>
      </c>
      <c r="AO19" s="358">
        <f>Comp3!AO47</f>
        <v>0</v>
      </c>
      <c r="AP19" s="358">
        <f>Comp3!AP47</f>
        <v>0</v>
      </c>
      <c r="AQ19" s="358">
        <f>Comp3!AQ47</f>
        <v>0</v>
      </c>
      <c r="AR19" s="358">
        <f>Comp3!AR47</f>
        <v>0</v>
      </c>
      <c r="AS19" s="358">
        <f>Comp3!AS47</f>
        <v>0</v>
      </c>
      <c r="AT19" s="358">
        <f>Comp3!AT47</f>
        <v>0</v>
      </c>
      <c r="AU19" s="358">
        <f>Comp3!AU47</f>
        <v>0</v>
      </c>
      <c r="AV19" s="358">
        <f>Comp3!AV47</f>
        <v>0</v>
      </c>
      <c r="AW19" s="358">
        <f>Comp3!AW47</f>
        <v>0</v>
      </c>
      <c r="AX19" s="358">
        <f>Comp3!AX47</f>
        <v>0</v>
      </c>
      <c r="AY19" s="358">
        <f>Comp3!AY47</f>
        <v>0</v>
      </c>
      <c r="AZ19" s="358">
        <f>Comp3!AZ47</f>
        <v>0</v>
      </c>
      <c r="BA19" s="358">
        <f>Comp3!BA47</f>
        <v>0</v>
      </c>
      <c r="BB19" s="358">
        <f>Comp3!BB47</f>
        <v>0</v>
      </c>
      <c r="BC19" s="358">
        <f>Comp3!BC47</f>
        <v>0</v>
      </c>
      <c r="BD19" s="358">
        <f>Comp3!BD47</f>
        <v>0</v>
      </c>
      <c r="BE19" s="358">
        <f>Comp3!BE47</f>
        <v>0</v>
      </c>
      <c r="BF19" s="358">
        <f>Comp3!BF47</f>
        <v>0</v>
      </c>
      <c r="BG19" s="358">
        <f>Comp3!BG47</f>
        <v>0</v>
      </c>
      <c r="BH19" s="358">
        <f>Comp3!BH47</f>
        <v>0</v>
      </c>
      <c r="BI19" s="358">
        <f>Comp3!BI47</f>
        <v>0</v>
      </c>
      <c r="BJ19" s="358">
        <f>Comp3!BJ47</f>
        <v>0</v>
      </c>
      <c r="BK19" s="358">
        <f>Comp3!BK47</f>
        <v>0</v>
      </c>
      <c r="BL19" s="358">
        <f>Comp3!BL47</f>
        <v>0</v>
      </c>
      <c r="BM19" s="358">
        <f>Comp3!BM47</f>
        <v>0</v>
      </c>
      <c r="BN19" s="358">
        <f>Comp3!BN47</f>
        <v>0</v>
      </c>
      <c r="BO19" s="358">
        <f>Comp3!BO47</f>
        <v>0</v>
      </c>
      <c r="BP19" s="358">
        <f>Comp3!BP47</f>
        <v>0</v>
      </c>
      <c r="BQ19" s="358">
        <f>Comp3!BQ47</f>
        <v>0</v>
      </c>
      <c r="BR19" s="358">
        <f>Comp3!BR47</f>
        <v>0</v>
      </c>
      <c r="BS19" s="358">
        <f>Comp3!BS47</f>
        <v>0</v>
      </c>
      <c r="BT19" s="358">
        <f>Comp3!BT47</f>
        <v>0</v>
      </c>
      <c r="BU19" s="358">
        <f>Comp3!BU47</f>
        <v>0</v>
      </c>
      <c r="BV19" s="358">
        <f>Comp3!BV47</f>
        <v>0</v>
      </c>
      <c r="BW19" s="358">
        <f>Comp3!BW47</f>
        <v>0</v>
      </c>
      <c r="BX19" s="358">
        <f>Comp3!BX47</f>
        <v>0</v>
      </c>
      <c r="BY19" s="358">
        <f>Comp3!BY47</f>
        <v>0</v>
      </c>
      <c r="BZ19" s="358">
        <f>Comp3!BZ47</f>
        <v>0</v>
      </c>
      <c r="CA19" s="358">
        <f>Comp3!CA47</f>
        <v>0</v>
      </c>
      <c r="CB19" s="358">
        <f>Comp3!CB47</f>
        <v>0</v>
      </c>
      <c r="CC19" s="358">
        <f>Comp3!CC47</f>
        <v>0</v>
      </c>
      <c r="CD19" s="358">
        <f>Comp3!CD47</f>
        <v>0</v>
      </c>
      <c r="CE19" s="358">
        <f>Comp3!CE47</f>
        <v>0</v>
      </c>
      <c r="CF19" s="358">
        <f>Comp3!CF47</f>
        <v>0</v>
      </c>
      <c r="CG19" s="358">
        <f>Comp3!CG47</f>
        <v>0</v>
      </c>
    </row>
    <row r="20" spans="2:85" s="20" customFormat="1" ht="12.75" customHeight="1" x14ac:dyDescent="0.2">
      <c r="B20" s="121" t="str">
        <f>Compétences!D12</f>
        <v>GÉOMÉTRIE</v>
      </c>
      <c r="C20" s="358">
        <f>Comp3!C48</f>
        <v>0</v>
      </c>
      <c r="D20" s="358">
        <f>Comp3!D48</f>
        <v>0</v>
      </c>
      <c r="E20" s="358">
        <f>Comp3!E48</f>
        <v>0</v>
      </c>
      <c r="F20" s="358">
        <f>Comp3!F48</f>
        <v>0</v>
      </c>
      <c r="G20" s="358">
        <f>Comp3!G48</f>
        <v>0</v>
      </c>
      <c r="H20" s="358">
        <f>Comp3!H48</f>
        <v>0</v>
      </c>
      <c r="I20" s="358">
        <f>Comp3!I48</f>
        <v>0</v>
      </c>
      <c r="J20" s="358">
        <f>Comp3!J48</f>
        <v>0</v>
      </c>
      <c r="K20" s="358">
        <f>Comp3!K48</f>
        <v>0</v>
      </c>
      <c r="L20" s="358">
        <f>Comp3!L48</f>
        <v>0</v>
      </c>
      <c r="M20" s="358">
        <f>Comp3!M48</f>
        <v>0</v>
      </c>
      <c r="N20" s="358">
        <f>Comp3!N48</f>
        <v>0</v>
      </c>
      <c r="O20" s="358">
        <f>Comp3!O48</f>
        <v>0</v>
      </c>
      <c r="P20" s="358">
        <f>Comp3!P48</f>
        <v>0</v>
      </c>
      <c r="Q20" s="358">
        <f>Comp3!Q48</f>
        <v>0</v>
      </c>
      <c r="R20" s="358">
        <f>Comp3!R48</f>
        <v>0</v>
      </c>
      <c r="S20" s="358">
        <f>Comp3!S48</f>
        <v>0</v>
      </c>
      <c r="T20" s="358">
        <f>Comp3!T48</f>
        <v>0</v>
      </c>
      <c r="U20" s="358">
        <f>Comp3!U48</f>
        <v>0</v>
      </c>
      <c r="V20" s="358">
        <f>Comp3!V48</f>
        <v>0</v>
      </c>
      <c r="W20" s="358">
        <f>Comp3!W48</f>
        <v>0</v>
      </c>
      <c r="X20" s="358">
        <f>Comp3!X48</f>
        <v>0</v>
      </c>
      <c r="Y20" s="358">
        <f>Comp3!Y48</f>
        <v>0</v>
      </c>
      <c r="Z20" s="358">
        <f>Comp3!Z48</f>
        <v>0</v>
      </c>
      <c r="AA20" s="358">
        <f>Comp3!AA48</f>
        <v>0</v>
      </c>
      <c r="AB20" s="358">
        <f>Comp3!AB48</f>
        <v>0</v>
      </c>
      <c r="AC20" s="358">
        <f>Comp3!AC48</f>
        <v>0</v>
      </c>
      <c r="AD20" s="358">
        <f>Comp3!AD48</f>
        <v>0</v>
      </c>
      <c r="AE20" s="358">
        <f>Comp3!AE48</f>
        <v>0</v>
      </c>
      <c r="AF20" s="358">
        <f>Comp3!AF48</f>
        <v>0</v>
      </c>
      <c r="AG20" s="358">
        <f>Comp3!AG48</f>
        <v>0</v>
      </c>
      <c r="AH20" s="358">
        <f>Comp3!AH48</f>
        <v>0</v>
      </c>
      <c r="AI20" s="358">
        <f>Comp3!AI48</f>
        <v>0</v>
      </c>
      <c r="AJ20" s="358">
        <f>Comp3!AJ48</f>
        <v>0</v>
      </c>
      <c r="AK20" s="358">
        <f>Comp3!AK48</f>
        <v>0</v>
      </c>
      <c r="AL20" s="358">
        <f>Comp3!AL48</f>
        <v>0</v>
      </c>
      <c r="AM20" s="358">
        <f>Comp3!AM48</f>
        <v>0</v>
      </c>
      <c r="AN20" s="358">
        <f>Comp3!AN48</f>
        <v>0</v>
      </c>
      <c r="AO20" s="358">
        <f>Comp3!AO48</f>
        <v>0</v>
      </c>
      <c r="AP20" s="358">
        <f>Comp3!AP48</f>
        <v>0</v>
      </c>
      <c r="AQ20" s="358">
        <f>Comp3!AQ48</f>
        <v>0</v>
      </c>
      <c r="AR20" s="358">
        <f>Comp3!AR48</f>
        <v>0</v>
      </c>
      <c r="AS20" s="358">
        <f>Comp3!AS48</f>
        <v>0</v>
      </c>
      <c r="AT20" s="358">
        <f>Comp3!AT48</f>
        <v>0</v>
      </c>
      <c r="AU20" s="358">
        <f>Comp3!AU48</f>
        <v>0</v>
      </c>
      <c r="AV20" s="358">
        <f>Comp3!AV48</f>
        <v>0</v>
      </c>
      <c r="AW20" s="358">
        <f>Comp3!AW48</f>
        <v>0</v>
      </c>
      <c r="AX20" s="358">
        <f>Comp3!AX48</f>
        <v>0</v>
      </c>
      <c r="AY20" s="358">
        <f>Comp3!AY48</f>
        <v>0</v>
      </c>
      <c r="AZ20" s="358">
        <f>Comp3!AZ48</f>
        <v>0</v>
      </c>
      <c r="BA20" s="358">
        <f>Comp3!BA48</f>
        <v>0</v>
      </c>
      <c r="BB20" s="358">
        <f>Comp3!BB48</f>
        <v>0</v>
      </c>
      <c r="BC20" s="358">
        <f>Comp3!BC48</f>
        <v>0</v>
      </c>
      <c r="BD20" s="358">
        <f>Comp3!BD48</f>
        <v>0</v>
      </c>
      <c r="BE20" s="358">
        <f>Comp3!BE48</f>
        <v>0</v>
      </c>
      <c r="BF20" s="358">
        <f>Comp3!BF48</f>
        <v>0</v>
      </c>
      <c r="BG20" s="358">
        <f>Comp3!BG48</f>
        <v>0</v>
      </c>
      <c r="BH20" s="358">
        <f>Comp3!BH48</f>
        <v>0</v>
      </c>
      <c r="BI20" s="358">
        <f>Comp3!BI48</f>
        <v>0</v>
      </c>
      <c r="BJ20" s="358">
        <f>Comp3!BJ48</f>
        <v>0</v>
      </c>
      <c r="BK20" s="358">
        <f>Comp3!BK48</f>
        <v>0</v>
      </c>
      <c r="BL20" s="358">
        <f>Comp3!BL48</f>
        <v>0</v>
      </c>
      <c r="BM20" s="358">
        <f>Comp3!BM48</f>
        <v>0</v>
      </c>
      <c r="BN20" s="358">
        <f>Comp3!BN48</f>
        <v>0</v>
      </c>
      <c r="BO20" s="358">
        <f>Comp3!BO48</f>
        <v>0</v>
      </c>
      <c r="BP20" s="358">
        <f>Comp3!BP48</f>
        <v>0</v>
      </c>
      <c r="BQ20" s="358">
        <f>Comp3!BQ48</f>
        <v>0</v>
      </c>
      <c r="BR20" s="358">
        <f>Comp3!BR48</f>
        <v>0</v>
      </c>
      <c r="BS20" s="358">
        <f>Comp3!BS48</f>
        <v>0</v>
      </c>
      <c r="BT20" s="358">
        <f>Comp3!BT48</f>
        <v>0</v>
      </c>
      <c r="BU20" s="358">
        <f>Comp3!BU48</f>
        <v>0</v>
      </c>
      <c r="BV20" s="358">
        <f>Comp3!BV48</f>
        <v>0</v>
      </c>
      <c r="BW20" s="358">
        <f>Comp3!BW48</f>
        <v>0</v>
      </c>
      <c r="BX20" s="358">
        <f>Comp3!BX48</f>
        <v>0</v>
      </c>
      <c r="BY20" s="358">
        <f>Comp3!BY48</f>
        <v>0</v>
      </c>
      <c r="BZ20" s="358">
        <f>Comp3!BZ48</f>
        <v>0</v>
      </c>
      <c r="CA20" s="358">
        <f>Comp3!CA48</f>
        <v>0</v>
      </c>
      <c r="CB20" s="358">
        <f>Comp3!CB48</f>
        <v>0</v>
      </c>
      <c r="CC20" s="358">
        <f>Comp3!CC48</f>
        <v>0</v>
      </c>
      <c r="CD20" s="358">
        <f>Comp3!CD48</f>
        <v>0</v>
      </c>
      <c r="CE20" s="358">
        <f>Comp3!CE48</f>
        <v>0</v>
      </c>
      <c r="CF20" s="358">
        <f>Comp3!CF48</f>
        <v>0</v>
      </c>
      <c r="CG20" s="358">
        <f>Comp3!CG48</f>
        <v>0</v>
      </c>
    </row>
    <row r="21" spans="2:85" s="20" customFormat="1" ht="12.75" customHeight="1" x14ac:dyDescent="0.2">
      <c r="B21" s="121" t="str">
        <f>Compétences!D17</f>
        <v>GRANDEURS ET MESURES</v>
      </c>
      <c r="C21" s="358">
        <f>Comp3!C49</f>
        <v>0</v>
      </c>
      <c r="D21" s="358">
        <f>Comp3!D49</f>
        <v>0</v>
      </c>
      <c r="E21" s="358">
        <f>Comp3!E49</f>
        <v>0</v>
      </c>
      <c r="F21" s="358">
        <f>Comp3!F49</f>
        <v>0</v>
      </c>
      <c r="G21" s="358">
        <f>Comp3!G49</f>
        <v>0</v>
      </c>
      <c r="H21" s="358">
        <f>Comp3!H49</f>
        <v>0</v>
      </c>
      <c r="I21" s="358">
        <f>Comp3!I49</f>
        <v>0</v>
      </c>
      <c r="J21" s="358">
        <f>Comp3!J49</f>
        <v>0</v>
      </c>
      <c r="K21" s="358">
        <f>Comp3!K49</f>
        <v>0</v>
      </c>
      <c r="L21" s="358">
        <f>Comp3!L49</f>
        <v>0</v>
      </c>
      <c r="M21" s="358">
        <f>Comp3!M49</f>
        <v>0</v>
      </c>
      <c r="N21" s="358">
        <f>Comp3!N49</f>
        <v>0</v>
      </c>
      <c r="O21" s="358">
        <f>Comp3!O49</f>
        <v>0</v>
      </c>
      <c r="P21" s="358">
        <f>Comp3!P49</f>
        <v>0</v>
      </c>
      <c r="Q21" s="358">
        <f>Comp3!Q49</f>
        <v>0</v>
      </c>
      <c r="R21" s="358">
        <f>Comp3!R49</f>
        <v>0</v>
      </c>
      <c r="S21" s="358">
        <f>Comp3!S49</f>
        <v>0</v>
      </c>
      <c r="T21" s="358">
        <f>Comp3!T49</f>
        <v>0</v>
      </c>
      <c r="U21" s="358">
        <f>Comp3!U49</f>
        <v>0</v>
      </c>
      <c r="V21" s="358">
        <f>Comp3!V49</f>
        <v>0</v>
      </c>
      <c r="W21" s="358">
        <f>Comp3!W49</f>
        <v>0</v>
      </c>
      <c r="X21" s="358">
        <f>Comp3!X49</f>
        <v>0</v>
      </c>
      <c r="Y21" s="358">
        <f>Comp3!Y49</f>
        <v>0</v>
      </c>
      <c r="Z21" s="358">
        <f>Comp3!Z49</f>
        <v>0</v>
      </c>
      <c r="AA21" s="358">
        <f>Comp3!AA49</f>
        <v>0</v>
      </c>
      <c r="AB21" s="358">
        <f>Comp3!AB49</f>
        <v>0</v>
      </c>
      <c r="AC21" s="358">
        <f>Comp3!AC49</f>
        <v>0</v>
      </c>
      <c r="AD21" s="358">
        <f>Comp3!AD49</f>
        <v>0</v>
      </c>
      <c r="AE21" s="358">
        <f>Comp3!AE49</f>
        <v>0</v>
      </c>
      <c r="AF21" s="358">
        <f>Comp3!AF49</f>
        <v>0</v>
      </c>
      <c r="AG21" s="358">
        <f>Comp3!AG49</f>
        <v>0</v>
      </c>
      <c r="AH21" s="358">
        <f>Comp3!AH49</f>
        <v>0</v>
      </c>
      <c r="AI21" s="358">
        <f>Comp3!AI49</f>
        <v>0</v>
      </c>
      <c r="AJ21" s="358">
        <f>Comp3!AJ49</f>
        <v>0</v>
      </c>
      <c r="AK21" s="358">
        <f>Comp3!AK49</f>
        <v>0</v>
      </c>
      <c r="AL21" s="358">
        <f>Comp3!AL49</f>
        <v>0</v>
      </c>
      <c r="AM21" s="358">
        <f>Comp3!AM49</f>
        <v>0</v>
      </c>
      <c r="AN21" s="358">
        <f>Comp3!AN49</f>
        <v>0</v>
      </c>
      <c r="AO21" s="358">
        <f>Comp3!AO49</f>
        <v>0</v>
      </c>
      <c r="AP21" s="358">
        <f>Comp3!AP49</f>
        <v>0</v>
      </c>
      <c r="AQ21" s="358">
        <f>Comp3!AQ49</f>
        <v>0</v>
      </c>
      <c r="AR21" s="358">
        <f>Comp3!AR49</f>
        <v>0</v>
      </c>
      <c r="AS21" s="358">
        <f>Comp3!AS49</f>
        <v>0</v>
      </c>
      <c r="AT21" s="358">
        <f>Comp3!AT49</f>
        <v>0</v>
      </c>
      <c r="AU21" s="358">
        <f>Comp3!AU49</f>
        <v>0</v>
      </c>
      <c r="AV21" s="358">
        <f>Comp3!AV49</f>
        <v>0</v>
      </c>
      <c r="AW21" s="358">
        <f>Comp3!AW49</f>
        <v>0</v>
      </c>
      <c r="AX21" s="358">
        <f>Comp3!AX49</f>
        <v>0</v>
      </c>
      <c r="AY21" s="358">
        <f>Comp3!AY49</f>
        <v>0</v>
      </c>
      <c r="AZ21" s="358">
        <f>Comp3!AZ49</f>
        <v>0</v>
      </c>
      <c r="BA21" s="358">
        <f>Comp3!BA49</f>
        <v>0</v>
      </c>
      <c r="BB21" s="358">
        <f>Comp3!BB49</f>
        <v>0</v>
      </c>
      <c r="BC21" s="358">
        <f>Comp3!BC49</f>
        <v>0</v>
      </c>
      <c r="BD21" s="358">
        <f>Comp3!BD49</f>
        <v>0</v>
      </c>
      <c r="BE21" s="358">
        <f>Comp3!BE49</f>
        <v>0</v>
      </c>
      <c r="BF21" s="358">
        <f>Comp3!BF49</f>
        <v>0</v>
      </c>
      <c r="BG21" s="358">
        <f>Comp3!BG49</f>
        <v>0</v>
      </c>
      <c r="BH21" s="358">
        <f>Comp3!BH49</f>
        <v>0</v>
      </c>
      <c r="BI21" s="358">
        <f>Comp3!BI49</f>
        <v>0</v>
      </c>
      <c r="BJ21" s="358">
        <f>Comp3!BJ49</f>
        <v>0</v>
      </c>
      <c r="BK21" s="358">
        <f>Comp3!BK49</f>
        <v>0</v>
      </c>
      <c r="BL21" s="358">
        <f>Comp3!BL49</f>
        <v>0</v>
      </c>
      <c r="BM21" s="358">
        <f>Comp3!BM49</f>
        <v>0</v>
      </c>
      <c r="BN21" s="358">
        <f>Comp3!BN49</f>
        <v>0</v>
      </c>
      <c r="BO21" s="358">
        <f>Comp3!BO49</f>
        <v>0</v>
      </c>
      <c r="BP21" s="358">
        <f>Comp3!BP49</f>
        <v>0</v>
      </c>
      <c r="BQ21" s="358">
        <f>Comp3!BQ49</f>
        <v>0</v>
      </c>
      <c r="BR21" s="358">
        <f>Comp3!BR49</f>
        <v>0</v>
      </c>
      <c r="BS21" s="358">
        <f>Comp3!BS49</f>
        <v>0</v>
      </c>
      <c r="BT21" s="358">
        <f>Comp3!BT49</f>
        <v>0</v>
      </c>
      <c r="BU21" s="358">
        <f>Comp3!BU49</f>
        <v>0</v>
      </c>
      <c r="BV21" s="358">
        <f>Comp3!BV49</f>
        <v>0</v>
      </c>
      <c r="BW21" s="358">
        <f>Comp3!BW49</f>
        <v>0</v>
      </c>
      <c r="BX21" s="358">
        <f>Comp3!BX49</f>
        <v>0</v>
      </c>
      <c r="BY21" s="358">
        <f>Comp3!BY49</f>
        <v>0</v>
      </c>
      <c r="BZ21" s="358">
        <f>Comp3!BZ49</f>
        <v>0</v>
      </c>
      <c r="CA21" s="358">
        <f>Comp3!CA49</f>
        <v>0</v>
      </c>
      <c r="CB21" s="358">
        <f>Comp3!CB49</f>
        <v>0</v>
      </c>
      <c r="CC21" s="358">
        <f>Comp3!CC49</f>
        <v>0</v>
      </c>
      <c r="CD21" s="358">
        <f>Comp3!CD49</f>
        <v>0</v>
      </c>
      <c r="CE21" s="358">
        <f>Comp3!CE49</f>
        <v>0</v>
      </c>
      <c r="CF21" s="358">
        <f>Comp3!CF49</f>
        <v>0</v>
      </c>
      <c r="CG21" s="358">
        <f>Comp3!CG49</f>
        <v>0</v>
      </c>
    </row>
    <row r="22" spans="2:85" s="20" customFormat="1" ht="12.75" customHeight="1" x14ac:dyDescent="0.2">
      <c r="B22" s="121" t="str">
        <f>Compétences!D22</f>
        <v>ORGANISATION ET GESTION DE DONNÉES</v>
      </c>
      <c r="C22" s="358">
        <f>Comp3!C50</f>
        <v>0</v>
      </c>
      <c r="D22" s="358">
        <f>Comp3!D50</f>
        <v>0</v>
      </c>
      <c r="E22" s="358">
        <f>Comp3!E50</f>
        <v>0</v>
      </c>
      <c r="F22" s="358">
        <f>Comp3!F50</f>
        <v>0</v>
      </c>
      <c r="G22" s="358">
        <f>Comp3!G50</f>
        <v>0</v>
      </c>
      <c r="H22" s="358">
        <f>Comp3!H50</f>
        <v>0</v>
      </c>
      <c r="I22" s="358">
        <f>Comp3!I50</f>
        <v>0</v>
      </c>
      <c r="J22" s="358">
        <f>Comp3!J50</f>
        <v>0</v>
      </c>
      <c r="K22" s="358">
        <f>Comp3!K50</f>
        <v>0</v>
      </c>
      <c r="L22" s="358">
        <f>Comp3!L50</f>
        <v>0</v>
      </c>
      <c r="M22" s="358">
        <f>Comp3!M50</f>
        <v>0</v>
      </c>
      <c r="N22" s="358">
        <f>Comp3!N50</f>
        <v>0</v>
      </c>
      <c r="O22" s="358">
        <f>Comp3!O50</f>
        <v>0</v>
      </c>
      <c r="P22" s="358">
        <f>Comp3!P50</f>
        <v>0</v>
      </c>
      <c r="Q22" s="358">
        <f>Comp3!Q50</f>
        <v>0</v>
      </c>
      <c r="R22" s="358">
        <f>Comp3!R50</f>
        <v>0</v>
      </c>
      <c r="S22" s="358">
        <f>Comp3!S50</f>
        <v>0</v>
      </c>
      <c r="T22" s="358">
        <f>Comp3!T50</f>
        <v>0</v>
      </c>
      <c r="U22" s="358">
        <f>Comp3!U50</f>
        <v>0</v>
      </c>
      <c r="V22" s="358">
        <f>Comp3!V50</f>
        <v>0</v>
      </c>
      <c r="W22" s="358">
        <f>Comp3!W50</f>
        <v>0</v>
      </c>
      <c r="X22" s="358">
        <f>Comp3!X50</f>
        <v>0</v>
      </c>
      <c r="Y22" s="358">
        <f>Comp3!Y50</f>
        <v>0</v>
      </c>
      <c r="Z22" s="358">
        <f>Comp3!Z50</f>
        <v>0</v>
      </c>
      <c r="AA22" s="358">
        <f>Comp3!AA50</f>
        <v>0</v>
      </c>
      <c r="AB22" s="358">
        <f>Comp3!AB50</f>
        <v>0</v>
      </c>
      <c r="AC22" s="358">
        <f>Comp3!AC50</f>
        <v>0</v>
      </c>
      <c r="AD22" s="358">
        <f>Comp3!AD50</f>
        <v>0</v>
      </c>
      <c r="AE22" s="358">
        <f>Comp3!AE50</f>
        <v>0</v>
      </c>
      <c r="AF22" s="358">
        <f>Comp3!AF50</f>
        <v>0</v>
      </c>
      <c r="AG22" s="358">
        <f>Comp3!AG50</f>
        <v>0</v>
      </c>
      <c r="AH22" s="358">
        <f>Comp3!AH50</f>
        <v>0</v>
      </c>
      <c r="AI22" s="358">
        <f>Comp3!AI50</f>
        <v>0</v>
      </c>
      <c r="AJ22" s="358">
        <f>Comp3!AJ50</f>
        <v>0</v>
      </c>
      <c r="AK22" s="358">
        <f>Comp3!AK50</f>
        <v>0</v>
      </c>
      <c r="AL22" s="358">
        <f>Comp3!AL50</f>
        <v>0</v>
      </c>
      <c r="AM22" s="358">
        <f>Comp3!AM50</f>
        <v>0</v>
      </c>
      <c r="AN22" s="358">
        <f>Comp3!AN50</f>
        <v>0</v>
      </c>
      <c r="AO22" s="358">
        <f>Comp3!AO50</f>
        <v>0</v>
      </c>
      <c r="AP22" s="358">
        <f>Comp3!AP50</f>
        <v>0</v>
      </c>
      <c r="AQ22" s="358">
        <f>Comp3!AQ50</f>
        <v>0</v>
      </c>
      <c r="AR22" s="358">
        <f>Comp3!AR50</f>
        <v>0</v>
      </c>
      <c r="AS22" s="358">
        <f>Comp3!AS50</f>
        <v>0</v>
      </c>
      <c r="AT22" s="358">
        <f>Comp3!AT50</f>
        <v>0</v>
      </c>
      <c r="AU22" s="358">
        <f>Comp3!AU50</f>
        <v>0</v>
      </c>
      <c r="AV22" s="358">
        <f>Comp3!AV50</f>
        <v>0</v>
      </c>
      <c r="AW22" s="358">
        <f>Comp3!AW50</f>
        <v>0</v>
      </c>
      <c r="AX22" s="358">
        <f>Comp3!AX50</f>
        <v>0</v>
      </c>
      <c r="AY22" s="358">
        <f>Comp3!AY50</f>
        <v>0</v>
      </c>
      <c r="AZ22" s="358">
        <f>Comp3!AZ50</f>
        <v>0</v>
      </c>
      <c r="BA22" s="358">
        <f>Comp3!BA50</f>
        <v>0</v>
      </c>
      <c r="BB22" s="358">
        <f>Comp3!BB50</f>
        <v>0</v>
      </c>
      <c r="BC22" s="358">
        <f>Comp3!BC50</f>
        <v>0</v>
      </c>
      <c r="BD22" s="358">
        <f>Comp3!BD50</f>
        <v>0</v>
      </c>
      <c r="BE22" s="358">
        <f>Comp3!BE50</f>
        <v>0</v>
      </c>
      <c r="BF22" s="358">
        <f>Comp3!BF50</f>
        <v>0</v>
      </c>
      <c r="BG22" s="358">
        <f>Comp3!BG50</f>
        <v>0</v>
      </c>
      <c r="BH22" s="358">
        <f>Comp3!BH50</f>
        <v>0</v>
      </c>
      <c r="BI22" s="358">
        <f>Comp3!BI50</f>
        <v>0</v>
      </c>
      <c r="BJ22" s="358">
        <f>Comp3!BJ50</f>
        <v>0</v>
      </c>
      <c r="BK22" s="358">
        <f>Comp3!BK50</f>
        <v>0</v>
      </c>
      <c r="BL22" s="358">
        <f>Comp3!BL50</f>
        <v>0</v>
      </c>
      <c r="BM22" s="358">
        <f>Comp3!BM50</f>
        <v>0</v>
      </c>
      <c r="BN22" s="358">
        <f>Comp3!BN50</f>
        <v>0</v>
      </c>
      <c r="BO22" s="358">
        <f>Comp3!BO50</f>
        <v>0</v>
      </c>
      <c r="BP22" s="358">
        <f>Comp3!BP50</f>
        <v>0</v>
      </c>
      <c r="BQ22" s="358">
        <f>Comp3!BQ50</f>
        <v>0</v>
      </c>
      <c r="BR22" s="358">
        <f>Comp3!BR50</f>
        <v>0</v>
      </c>
      <c r="BS22" s="358">
        <f>Comp3!BS50</f>
        <v>0</v>
      </c>
      <c r="BT22" s="358">
        <f>Comp3!BT50</f>
        <v>0</v>
      </c>
      <c r="BU22" s="358">
        <f>Comp3!BU50</f>
        <v>0</v>
      </c>
      <c r="BV22" s="358">
        <f>Comp3!BV50</f>
        <v>0</v>
      </c>
      <c r="BW22" s="358">
        <f>Comp3!BW50</f>
        <v>0</v>
      </c>
      <c r="BX22" s="358">
        <f>Comp3!BX50</f>
        <v>0</v>
      </c>
      <c r="BY22" s="358">
        <f>Comp3!BY50</f>
        <v>0</v>
      </c>
      <c r="BZ22" s="358">
        <f>Comp3!BZ50</f>
        <v>0</v>
      </c>
      <c r="CA22" s="358">
        <f>Comp3!CA50</f>
        <v>0</v>
      </c>
      <c r="CB22" s="358">
        <f>Comp3!CB50</f>
        <v>0</v>
      </c>
      <c r="CC22" s="358">
        <f>Comp3!CC50</f>
        <v>0</v>
      </c>
      <c r="CD22" s="358">
        <f>Comp3!CD50</f>
        <v>0</v>
      </c>
      <c r="CE22" s="358">
        <f>Comp3!CE50</f>
        <v>0</v>
      </c>
      <c r="CF22" s="358">
        <f>Comp3!CF50</f>
        <v>0</v>
      </c>
      <c r="CG22" s="358">
        <f>Comp3!CG50</f>
        <v>0</v>
      </c>
    </row>
    <row r="23" spans="2:85" s="316" customFormat="1" ht="3.75" customHeight="1" x14ac:dyDescent="0.2">
      <c r="B23" s="319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</row>
    <row r="24" spans="2:85" s="20" customFormat="1" ht="12.75" customHeight="1" x14ac:dyDescent="0.2">
      <c r="B24" s="321" t="str">
        <f>Compétences!E1</f>
        <v>Compétence 3 - Culture scientifique et technologique - Palier 2</v>
      </c>
      <c r="C24" s="358">
        <f>Comp3!C59</f>
        <v>0</v>
      </c>
      <c r="D24" s="358">
        <f>Comp3!D59</f>
        <v>0</v>
      </c>
      <c r="E24" s="358">
        <f>Comp3!E59</f>
        <v>0</v>
      </c>
      <c r="F24" s="358">
        <f>Comp3!F59</f>
        <v>0</v>
      </c>
      <c r="G24" s="358">
        <f>Comp3!G59</f>
        <v>0</v>
      </c>
      <c r="H24" s="358">
        <f>Comp3!H59</f>
        <v>0</v>
      </c>
      <c r="I24" s="358">
        <f>Comp3!I59</f>
        <v>0</v>
      </c>
      <c r="J24" s="358">
        <f>Comp3!J59</f>
        <v>0</v>
      </c>
      <c r="K24" s="358">
        <f>Comp3!K59</f>
        <v>0</v>
      </c>
      <c r="L24" s="358">
        <f>Comp3!L59</f>
        <v>0</v>
      </c>
      <c r="M24" s="358">
        <f>Comp3!M59</f>
        <v>0</v>
      </c>
      <c r="N24" s="358">
        <f>Comp3!N59</f>
        <v>0</v>
      </c>
      <c r="O24" s="358">
        <f>Comp3!O59</f>
        <v>0</v>
      </c>
      <c r="P24" s="358">
        <f>Comp3!P59</f>
        <v>0</v>
      </c>
      <c r="Q24" s="358">
        <f>Comp3!Q59</f>
        <v>0</v>
      </c>
      <c r="R24" s="358">
        <f>Comp3!R59</f>
        <v>0</v>
      </c>
      <c r="S24" s="358">
        <f>Comp3!S59</f>
        <v>0</v>
      </c>
      <c r="T24" s="358">
        <f>Comp3!T59</f>
        <v>0</v>
      </c>
      <c r="U24" s="358">
        <f>Comp3!U59</f>
        <v>0</v>
      </c>
      <c r="V24" s="358">
        <f>Comp3!V59</f>
        <v>0</v>
      </c>
      <c r="W24" s="358">
        <f>Comp3!W59</f>
        <v>0</v>
      </c>
      <c r="X24" s="358">
        <f>Comp3!X59</f>
        <v>0</v>
      </c>
      <c r="Y24" s="358">
        <f>Comp3!Y59</f>
        <v>0</v>
      </c>
      <c r="Z24" s="358">
        <f>Comp3!Z59</f>
        <v>0</v>
      </c>
      <c r="AA24" s="358">
        <f>Comp3!AA59</f>
        <v>0</v>
      </c>
      <c r="AB24" s="358">
        <f>Comp3!AB59</f>
        <v>0</v>
      </c>
      <c r="AC24" s="358">
        <f>Comp3!AC59</f>
        <v>0</v>
      </c>
      <c r="AD24" s="358">
        <f>Comp3!AD59</f>
        <v>0</v>
      </c>
      <c r="AE24" s="358">
        <f>Comp3!AE59</f>
        <v>0</v>
      </c>
      <c r="AF24" s="358">
        <f>Comp3!AF59</f>
        <v>0</v>
      </c>
      <c r="AG24" s="358">
        <f>Comp3!AG59</f>
        <v>0</v>
      </c>
      <c r="AH24" s="358">
        <f>Comp3!AH59</f>
        <v>0</v>
      </c>
      <c r="AI24" s="358">
        <f>Comp3!AI59</f>
        <v>0</v>
      </c>
      <c r="AJ24" s="358">
        <f>Comp3!AJ59</f>
        <v>0</v>
      </c>
      <c r="AK24" s="358">
        <f>Comp3!AK59</f>
        <v>0</v>
      </c>
      <c r="AL24" s="358">
        <f>Comp3!AL59</f>
        <v>0</v>
      </c>
      <c r="AM24" s="358">
        <f>Comp3!AM59</f>
        <v>0</v>
      </c>
      <c r="AN24" s="358">
        <f>Comp3!AN59</f>
        <v>0</v>
      </c>
      <c r="AO24" s="358">
        <f>Comp3!AO59</f>
        <v>0</v>
      </c>
      <c r="AP24" s="358">
        <f>Comp3!AP59</f>
        <v>0</v>
      </c>
      <c r="AQ24" s="358">
        <f>Comp3!AQ59</f>
        <v>0</v>
      </c>
      <c r="AR24" s="358">
        <f>Comp3!AR59</f>
        <v>0</v>
      </c>
      <c r="AS24" s="358">
        <f>Comp3!AS59</f>
        <v>0</v>
      </c>
      <c r="AT24" s="358">
        <f>Comp3!AT59</f>
        <v>0</v>
      </c>
      <c r="AU24" s="358">
        <f>Comp3!AU59</f>
        <v>0</v>
      </c>
      <c r="AV24" s="358">
        <f>Comp3!AV59</f>
        <v>0</v>
      </c>
      <c r="AW24" s="358">
        <f>Comp3!AW59</f>
        <v>0</v>
      </c>
      <c r="AX24" s="358">
        <f>Comp3!AX59</f>
        <v>0</v>
      </c>
      <c r="AY24" s="358">
        <f>Comp3!AY59</f>
        <v>0</v>
      </c>
      <c r="AZ24" s="358">
        <f>Comp3!AZ59</f>
        <v>0</v>
      </c>
      <c r="BA24" s="358">
        <f>Comp3!BA59</f>
        <v>0</v>
      </c>
      <c r="BB24" s="358">
        <f>Comp3!BB59</f>
        <v>0</v>
      </c>
      <c r="BC24" s="358">
        <f>Comp3!BC59</f>
        <v>0</v>
      </c>
      <c r="BD24" s="358">
        <f>Comp3!BD59</f>
        <v>0</v>
      </c>
      <c r="BE24" s="358">
        <f>Comp3!BE59</f>
        <v>0</v>
      </c>
      <c r="BF24" s="358">
        <f>Comp3!BF59</f>
        <v>0</v>
      </c>
      <c r="BG24" s="358">
        <f>Comp3!BG59</f>
        <v>0</v>
      </c>
      <c r="BH24" s="358">
        <f>Comp3!BH59</f>
        <v>0</v>
      </c>
      <c r="BI24" s="358">
        <f>Comp3!BI59</f>
        <v>0</v>
      </c>
      <c r="BJ24" s="358">
        <f>Comp3!BJ59</f>
        <v>0</v>
      </c>
      <c r="BK24" s="358">
        <f>Comp3!BK59</f>
        <v>0</v>
      </c>
      <c r="BL24" s="358">
        <f>Comp3!BL59</f>
        <v>0</v>
      </c>
      <c r="BM24" s="358">
        <f>Comp3!BM59</f>
        <v>0</v>
      </c>
      <c r="BN24" s="358">
        <f>Comp3!BN59</f>
        <v>0</v>
      </c>
      <c r="BO24" s="358">
        <f>Comp3!BO59</f>
        <v>0</v>
      </c>
      <c r="BP24" s="358">
        <f>Comp3!BP59</f>
        <v>0</v>
      </c>
      <c r="BQ24" s="358">
        <f>Comp3!BQ59</f>
        <v>0</v>
      </c>
      <c r="BR24" s="358">
        <f>Comp3!BR59</f>
        <v>0</v>
      </c>
      <c r="BS24" s="358">
        <f>Comp3!BS59</f>
        <v>0</v>
      </c>
      <c r="BT24" s="358">
        <f>Comp3!BT59</f>
        <v>0</v>
      </c>
      <c r="BU24" s="358">
        <f>Comp3!BU59</f>
        <v>0</v>
      </c>
      <c r="BV24" s="358">
        <f>Comp3!BV59</f>
        <v>0</v>
      </c>
      <c r="BW24" s="358">
        <f>Comp3!BW59</f>
        <v>0</v>
      </c>
      <c r="BX24" s="358">
        <f>Comp3!BX59</f>
        <v>0</v>
      </c>
      <c r="BY24" s="358">
        <f>Comp3!BY59</f>
        <v>0</v>
      </c>
      <c r="BZ24" s="358">
        <f>Comp3!BZ59</f>
        <v>0</v>
      </c>
      <c r="CA24" s="358">
        <f>Comp3!CA59</f>
        <v>0</v>
      </c>
      <c r="CB24" s="358">
        <f>Comp3!CB59</f>
        <v>0</v>
      </c>
      <c r="CC24" s="358">
        <f>Comp3!CC59</f>
        <v>0</v>
      </c>
      <c r="CD24" s="358">
        <f>Comp3!CD59</f>
        <v>0</v>
      </c>
      <c r="CE24" s="358">
        <f>Comp3!CE59</f>
        <v>0</v>
      </c>
      <c r="CF24" s="358">
        <f>Comp3!CF59</f>
        <v>0</v>
      </c>
      <c r="CG24" s="358">
        <f>Comp3!CG59</f>
        <v>0</v>
      </c>
    </row>
    <row r="25" spans="2:85" s="20" customFormat="1" ht="12.75" customHeight="1" x14ac:dyDescent="0.2">
      <c r="B25" s="121" t="str">
        <f>Compétences!E3</f>
        <v>PRATIQUER UNE DÉMARCHE SCIENTIFIQUE OU TECHNOLOGIQUE</v>
      </c>
      <c r="C25" s="358">
        <f>Comp3!C57</f>
        <v>0</v>
      </c>
      <c r="D25" s="358">
        <f>Comp3!D57</f>
        <v>0</v>
      </c>
      <c r="E25" s="358">
        <f>Comp3!E57</f>
        <v>0</v>
      </c>
      <c r="F25" s="358">
        <f>Comp3!F57</f>
        <v>0</v>
      </c>
      <c r="G25" s="358">
        <f>Comp3!G57</f>
        <v>0</v>
      </c>
      <c r="H25" s="358">
        <f>Comp3!H57</f>
        <v>0</v>
      </c>
      <c r="I25" s="358">
        <f>Comp3!I57</f>
        <v>0</v>
      </c>
      <c r="J25" s="358">
        <f>Comp3!J57</f>
        <v>0</v>
      </c>
      <c r="K25" s="358">
        <f>Comp3!K57</f>
        <v>0</v>
      </c>
      <c r="L25" s="358">
        <f>Comp3!L57</f>
        <v>0</v>
      </c>
      <c r="M25" s="358">
        <f>Comp3!M57</f>
        <v>0</v>
      </c>
      <c r="N25" s="358">
        <f>Comp3!N57</f>
        <v>0</v>
      </c>
      <c r="O25" s="358">
        <f>Comp3!O57</f>
        <v>0</v>
      </c>
      <c r="P25" s="358">
        <f>Comp3!P57</f>
        <v>0</v>
      </c>
      <c r="Q25" s="358">
        <f>Comp3!Q57</f>
        <v>0</v>
      </c>
      <c r="R25" s="358">
        <f>Comp3!R57</f>
        <v>0</v>
      </c>
      <c r="S25" s="358">
        <f>Comp3!S57</f>
        <v>0</v>
      </c>
      <c r="T25" s="358">
        <f>Comp3!T57</f>
        <v>0</v>
      </c>
      <c r="U25" s="358">
        <f>Comp3!U57</f>
        <v>0</v>
      </c>
      <c r="V25" s="358">
        <f>Comp3!V57</f>
        <v>0</v>
      </c>
      <c r="W25" s="358">
        <f>Comp3!W57</f>
        <v>0</v>
      </c>
      <c r="X25" s="358">
        <f>Comp3!X57</f>
        <v>0</v>
      </c>
      <c r="Y25" s="358">
        <f>Comp3!Y57</f>
        <v>0</v>
      </c>
      <c r="Z25" s="358">
        <f>Comp3!Z57</f>
        <v>0</v>
      </c>
      <c r="AA25" s="358">
        <f>Comp3!AA57</f>
        <v>0</v>
      </c>
      <c r="AB25" s="358">
        <f>Comp3!AB57</f>
        <v>0</v>
      </c>
      <c r="AC25" s="358">
        <f>Comp3!AC57</f>
        <v>0</v>
      </c>
      <c r="AD25" s="358">
        <f>Comp3!AD57</f>
        <v>0</v>
      </c>
      <c r="AE25" s="358">
        <f>Comp3!AE57</f>
        <v>0</v>
      </c>
      <c r="AF25" s="358">
        <f>Comp3!AF57</f>
        <v>0</v>
      </c>
      <c r="AG25" s="358">
        <f>Comp3!AG57</f>
        <v>0</v>
      </c>
      <c r="AH25" s="358">
        <f>Comp3!AH57</f>
        <v>0</v>
      </c>
      <c r="AI25" s="358">
        <f>Comp3!AI57</f>
        <v>0</v>
      </c>
      <c r="AJ25" s="358">
        <f>Comp3!AJ57</f>
        <v>0</v>
      </c>
      <c r="AK25" s="358">
        <f>Comp3!AK57</f>
        <v>0</v>
      </c>
      <c r="AL25" s="358">
        <f>Comp3!AL57</f>
        <v>0</v>
      </c>
      <c r="AM25" s="358">
        <f>Comp3!AM57</f>
        <v>0</v>
      </c>
      <c r="AN25" s="358">
        <f>Comp3!AN57</f>
        <v>0</v>
      </c>
      <c r="AO25" s="358">
        <f>Comp3!AO57</f>
        <v>0</v>
      </c>
      <c r="AP25" s="358">
        <f>Comp3!AP57</f>
        <v>0</v>
      </c>
      <c r="AQ25" s="358">
        <f>Comp3!AQ57</f>
        <v>0</v>
      </c>
      <c r="AR25" s="358">
        <f>Comp3!AR57</f>
        <v>0</v>
      </c>
      <c r="AS25" s="358">
        <f>Comp3!AS57</f>
        <v>0</v>
      </c>
      <c r="AT25" s="358">
        <f>Comp3!AT57</f>
        <v>0</v>
      </c>
      <c r="AU25" s="358">
        <f>Comp3!AU57</f>
        <v>0</v>
      </c>
      <c r="AV25" s="358">
        <f>Comp3!AV57</f>
        <v>0</v>
      </c>
      <c r="AW25" s="358">
        <f>Comp3!AW57</f>
        <v>0</v>
      </c>
      <c r="AX25" s="358">
        <f>Comp3!AX57</f>
        <v>0</v>
      </c>
      <c r="AY25" s="358">
        <f>Comp3!AY57</f>
        <v>0</v>
      </c>
      <c r="AZ25" s="358">
        <f>Comp3!AZ57</f>
        <v>0</v>
      </c>
      <c r="BA25" s="358">
        <f>Comp3!BA57</f>
        <v>0</v>
      </c>
      <c r="BB25" s="358">
        <f>Comp3!BB57</f>
        <v>0</v>
      </c>
      <c r="BC25" s="358">
        <f>Comp3!BC57</f>
        <v>0</v>
      </c>
      <c r="BD25" s="358">
        <f>Comp3!BD57</f>
        <v>0</v>
      </c>
      <c r="BE25" s="358">
        <f>Comp3!BE57</f>
        <v>0</v>
      </c>
      <c r="BF25" s="358">
        <f>Comp3!BF57</f>
        <v>0</v>
      </c>
      <c r="BG25" s="358">
        <f>Comp3!BG57</f>
        <v>0</v>
      </c>
      <c r="BH25" s="358">
        <f>Comp3!BH57</f>
        <v>0</v>
      </c>
      <c r="BI25" s="358">
        <f>Comp3!BI57</f>
        <v>0</v>
      </c>
      <c r="BJ25" s="358">
        <f>Comp3!BJ57</f>
        <v>0</v>
      </c>
      <c r="BK25" s="358">
        <f>Comp3!BK57</f>
        <v>0</v>
      </c>
      <c r="BL25" s="358">
        <f>Comp3!BL57</f>
        <v>0</v>
      </c>
      <c r="BM25" s="358">
        <f>Comp3!BM57</f>
        <v>0</v>
      </c>
      <c r="BN25" s="358">
        <f>Comp3!BN57</f>
        <v>0</v>
      </c>
      <c r="BO25" s="358">
        <f>Comp3!BO57</f>
        <v>0</v>
      </c>
      <c r="BP25" s="358">
        <f>Comp3!BP57</f>
        <v>0</v>
      </c>
      <c r="BQ25" s="358">
        <f>Comp3!BQ57</f>
        <v>0</v>
      </c>
      <c r="BR25" s="358">
        <f>Comp3!BR57</f>
        <v>0</v>
      </c>
      <c r="BS25" s="358">
        <f>Comp3!BS57</f>
        <v>0</v>
      </c>
      <c r="BT25" s="358">
        <f>Comp3!BT57</f>
        <v>0</v>
      </c>
      <c r="BU25" s="358">
        <f>Comp3!BU57</f>
        <v>0</v>
      </c>
      <c r="BV25" s="358">
        <f>Comp3!BV57</f>
        <v>0</v>
      </c>
      <c r="BW25" s="358">
        <f>Comp3!BW57</f>
        <v>0</v>
      </c>
      <c r="BX25" s="358">
        <f>Comp3!BX57</f>
        <v>0</v>
      </c>
      <c r="BY25" s="358">
        <f>Comp3!BY57</f>
        <v>0</v>
      </c>
      <c r="BZ25" s="358">
        <f>Comp3!BZ57</f>
        <v>0</v>
      </c>
      <c r="CA25" s="358">
        <f>Comp3!CA57</f>
        <v>0</v>
      </c>
      <c r="CB25" s="358">
        <f>Comp3!CB57</f>
        <v>0</v>
      </c>
      <c r="CC25" s="358">
        <f>Comp3!CC57</f>
        <v>0</v>
      </c>
      <c r="CD25" s="358">
        <f>Comp3!CD57</f>
        <v>0</v>
      </c>
      <c r="CE25" s="358">
        <f>Comp3!CE57</f>
        <v>0</v>
      </c>
      <c r="CF25" s="358">
        <f>Comp3!CF57</f>
        <v>0</v>
      </c>
      <c r="CG25" s="358">
        <f>Comp3!CG57</f>
        <v>0</v>
      </c>
    </row>
    <row r="26" spans="2:85" s="20" customFormat="1" ht="12.75" customHeight="1" x14ac:dyDescent="0.2">
      <c r="B26" s="121" t="str">
        <f>Compétences!E7</f>
        <v>MAÎTRISER DES CONNAISSANCES DANS DIVERS DOMAINES SCIENTIFIQUES ET LES MOBILISER…</v>
      </c>
      <c r="C26" s="358">
        <f>Comp3!C58</f>
        <v>0</v>
      </c>
      <c r="D26" s="358">
        <f>Comp3!D58</f>
        <v>0</v>
      </c>
      <c r="E26" s="358">
        <f>Comp3!E58</f>
        <v>0</v>
      </c>
      <c r="F26" s="358">
        <f>Comp3!F58</f>
        <v>0</v>
      </c>
      <c r="G26" s="358">
        <f>Comp3!G58</f>
        <v>0</v>
      </c>
      <c r="H26" s="358">
        <f>Comp3!H58</f>
        <v>0</v>
      </c>
      <c r="I26" s="358">
        <f>Comp3!I58</f>
        <v>0</v>
      </c>
      <c r="J26" s="358">
        <f>Comp3!J58</f>
        <v>0</v>
      </c>
      <c r="K26" s="358">
        <f>Comp3!K58</f>
        <v>0</v>
      </c>
      <c r="L26" s="358">
        <f>Comp3!L58</f>
        <v>0</v>
      </c>
      <c r="M26" s="358">
        <f>Comp3!M58</f>
        <v>0</v>
      </c>
      <c r="N26" s="358">
        <f>Comp3!N58</f>
        <v>0</v>
      </c>
      <c r="O26" s="358">
        <f>Comp3!O58</f>
        <v>0</v>
      </c>
      <c r="P26" s="358">
        <f>Comp3!P58</f>
        <v>0</v>
      </c>
      <c r="Q26" s="358">
        <f>Comp3!Q58</f>
        <v>0</v>
      </c>
      <c r="R26" s="358">
        <f>Comp3!R58</f>
        <v>0</v>
      </c>
      <c r="S26" s="358">
        <f>Comp3!S58</f>
        <v>0</v>
      </c>
      <c r="T26" s="358">
        <f>Comp3!T58</f>
        <v>0</v>
      </c>
      <c r="U26" s="358">
        <f>Comp3!U58</f>
        <v>0</v>
      </c>
      <c r="V26" s="358">
        <f>Comp3!V58</f>
        <v>0</v>
      </c>
      <c r="W26" s="358">
        <f>Comp3!W58</f>
        <v>0</v>
      </c>
      <c r="X26" s="358">
        <f>Comp3!X58</f>
        <v>0</v>
      </c>
      <c r="Y26" s="358">
        <f>Comp3!Y58</f>
        <v>0</v>
      </c>
      <c r="Z26" s="358">
        <f>Comp3!Z58</f>
        <v>0</v>
      </c>
      <c r="AA26" s="358">
        <f>Comp3!AA58</f>
        <v>0</v>
      </c>
      <c r="AB26" s="358">
        <f>Comp3!AB58</f>
        <v>0</v>
      </c>
      <c r="AC26" s="358">
        <f>Comp3!AC58</f>
        <v>0</v>
      </c>
      <c r="AD26" s="358">
        <f>Comp3!AD58</f>
        <v>0</v>
      </c>
      <c r="AE26" s="358">
        <f>Comp3!AE58</f>
        <v>0</v>
      </c>
      <c r="AF26" s="358">
        <f>Comp3!AF58</f>
        <v>0</v>
      </c>
      <c r="AG26" s="358">
        <f>Comp3!AG58</f>
        <v>0</v>
      </c>
      <c r="AH26" s="358">
        <f>Comp3!AH58</f>
        <v>0</v>
      </c>
      <c r="AI26" s="358">
        <f>Comp3!AI58</f>
        <v>0</v>
      </c>
      <c r="AJ26" s="358">
        <f>Comp3!AJ58</f>
        <v>0</v>
      </c>
      <c r="AK26" s="358">
        <f>Comp3!AK58</f>
        <v>0</v>
      </c>
      <c r="AL26" s="358">
        <f>Comp3!AL58</f>
        <v>0</v>
      </c>
      <c r="AM26" s="358">
        <f>Comp3!AM58</f>
        <v>0</v>
      </c>
      <c r="AN26" s="358">
        <f>Comp3!AN58</f>
        <v>0</v>
      </c>
      <c r="AO26" s="358">
        <f>Comp3!AO58</f>
        <v>0</v>
      </c>
      <c r="AP26" s="358">
        <f>Comp3!AP58</f>
        <v>0</v>
      </c>
      <c r="AQ26" s="358">
        <f>Comp3!AQ58</f>
        <v>0</v>
      </c>
      <c r="AR26" s="358">
        <f>Comp3!AR58</f>
        <v>0</v>
      </c>
      <c r="AS26" s="358">
        <f>Comp3!AS58</f>
        <v>0</v>
      </c>
      <c r="AT26" s="358">
        <f>Comp3!AT58</f>
        <v>0</v>
      </c>
      <c r="AU26" s="358">
        <f>Comp3!AU58</f>
        <v>0</v>
      </c>
      <c r="AV26" s="358">
        <f>Comp3!AV58</f>
        <v>0</v>
      </c>
      <c r="AW26" s="358">
        <f>Comp3!AW58</f>
        <v>0</v>
      </c>
      <c r="AX26" s="358">
        <f>Comp3!AX58</f>
        <v>0</v>
      </c>
      <c r="AY26" s="358">
        <f>Comp3!AY58</f>
        <v>0</v>
      </c>
      <c r="AZ26" s="358">
        <f>Comp3!AZ58</f>
        <v>0</v>
      </c>
      <c r="BA26" s="358">
        <f>Comp3!BA58</f>
        <v>0</v>
      </c>
      <c r="BB26" s="358">
        <f>Comp3!BB58</f>
        <v>0</v>
      </c>
      <c r="BC26" s="358">
        <f>Comp3!BC58</f>
        <v>0</v>
      </c>
      <c r="BD26" s="358">
        <f>Comp3!BD58</f>
        <v>0</v>
      </c>
      <c r="BE26" s="358">
        <f>Comp3!BE58</f>
        <v>0</v>
      </c>
      <c r="BF26" s="358">
        <f>Comp3!BF58</f>
        <v>0</v>
      </c>
      <c r="BG26" s="358">
        <f>Comp3!BG58</f>
        <v>0</v>
      </c>
      <c r="BH26" s="358">
        <f>Comp3!BH58</f>
        <v>0</v>
      </c>
      <c r="BI26" s="358">
        <f>Comp3!BI58</f>
        <v>0</v>
      </c>
      <c r="BJ26" s="358">
        <f>Comp3!BJ58</f>
        <v>0</v>
      </c>
      <c r="BK26" s="358">
        <f>Comp3!BK58</f>
        <v>0</v>
      </c>
      <c r="BL26" s="358">
        <f>Comp3!BL58</f>
        <v>0</v>
      </c>
      <c r="BM26" s="358">
        <f>Comp3!BM58</f>
        <v>0</v>
      </c>
      <c r="BN26" s="358">
        <f>Comp3!BN58</f>
        <v>0</v>
      </c>
      <c r="BO26" s="358">
        <f>Comp3!BO58</f>
        <v>0</v>
      </c>
      <c r="BP26" s="358">
        <f>Comp3!BP58</f>
        <v>0</v>
      </c>
      <c r="BQ26" s="358">
        <f>Comp3!BQ58</f>
        <v>0</v>
      </c>
      <c r="BR26" s="358">
        <f>Comp3!BR58</f>
        <v>0</v>
      </c>
      <c r="BS26" s="358">
        <f>Comp3!BS58</f>
        <v>0</v>
      </c>
      <c r="BT26" s="358">
        <f>Comp3!BT58</f>
        <v>0</v>
      </c>
      <c r="BU26" s="358">
        <f>Comp3!BU58</f>
        <v>0</v>
      </c>
      <c r="BV26" s="358">
        <f>Comp3!BV58</f>
        <v>0</v>
      </c>
      <c r="BW26" s="358">
        <f>Comp3!BW58</f>
        <v>0</v>
      </c>
      <c r="BX26" s="358">
        <f>Comp3!BX58</f>
        <v>0</v>
      </c>
      <c r="BY26" s="358">
        <f>Comp3!BY58</f>
        <v>0</v>
      </c>
      <c r="BZ26" s="358">
        <f>Comp3!BZ58</f>
        <v>0</v>
      </c>
      <c r="CA26" s="358">
        <f>Comp3!CA58</f>
        <v>0</v>
      </c>
      <c r="CB26" s="358">
        <f>Comp3!CB58</f>
        <v>0</v>
      </c>
      <c r="CC26" s="358">
        <f>Comp3!CC58</f>
        <v>0</v>
      </c>
      <c r="CD26" s="358">
        <f>Comp3!CD58</f>
        <v>0</v>
      </c>
      <c r="CE26" s="358">
        <f>Comp3!CE58</f>
        <v>0</v>
      </c>
      <c r="CF26" s="358">
        <f>Comp3!CF58</f>
        <v>0</v>
      </c>
      <c r="CG26" s="358">
        <f>Comp3!CG58</f>
        <v>0</v>
      </c>
    </row>
    <row r="27" spans="2:85" s="20" customFormat="1" ht="12.75" customHeight="1" x14ac:dyDescent="0.2">
      <c r="B27" s="121" t="str">
        <f>Compétences!E16</f>
        <v>ENVIRONNEMENT ET DÉVELOPPEMENT DURABLE</v>
      </c>
      <c r="C27" s="358">
        <f>Comp3!C59</f>
        <v>0</v>
      </c>
      <c r="D27" s="358">
        <f>Comp3!D59</f>
        <v>0</v>
      </c>
      <c r="E27" s="358">
        <f>Comp3!E59</f>
        <v>0</v>
      </c>
      <c r="F27" s="358">
        <f>Comp3!F59</f>
        <v>0</v>
      </c>
      <c r="G27" s="358">
        <f>Comp3!G59</f>
        <v>0</v>
      </c>
      <c r="H27" s="358">
        <f>Comp3!H59</f>
        <v>0</v>
      </c>
      <c r="I27" s="358">
        <f>Comp3!I59</f>
        <v>0</v>
      </c>
      <c r="J27" s="358">
        <f>Comp3!J59</f>
        <v>0</v>
      </c>
      <c r="K27" s="358">
        <f>Comp3!K59</f>
        <v>0</v>
      </c>
      <c r="L27" s="358">
        <f>Comp3!L59</f>
        <v>0</v>
      </c>
      <c r="M27" s="358">
        <f>Comp3!M59</f>
        <v>0</v>
      </c>
      <c r="N27" s="358">
        <f>Comp3!N59</f>
        <v>0</v>
      </c>
      <c r="O27" s="358">
        <f>Comp3!O59</f>
        <v>0</v>
      </c>
      <c r="P27" s="358">
        <f>Comp3!P59</f>
        <v>0</v>
      </c>
      <c r="Q27" s="358">
        <f>Comp3!Q59</f>
        <v>0</v>
      </c>
      <c r="R27" s="358">
        <f>Comp3!R59</f>
        <v>0</v>
      </c>
      <c r="S27" s="358">
        <f>Comp3!S59</f>
        <v>0</v>
      </c>
      <c r="T27" s="358">
        <f>Comp3!T59</f>
        <v>0</v>
      </c>
      <c r="U27" s="358">
        <f>Comp3!U59</f>
        <v>0</v>
      </c>
      <c r="V27" s="358">
        <f>Comp3!V59</f>
        <v>0</v>
      </c>
      <c r="W27" s="358">
        <f>Comp3!W59</f>
        <v>0</v>
      </c>
      <c r="X27" s="358">
        <f>Comp3!X59</f>
        <v>0</v>
      </c>
      <c r="Y27" s="358">
        <f>Comp3!Y59</f>
        <v>0</v>
      </c>
      <c r="Z27" s="358">
        <f>Comp3!Z59</f>
        <v>0</v>
      </c>
      <c r="AA27" s="358">
        <f>Comp3!AA59</f>
        <v>0</v>
      </c>
      <c r="AB27" s="358">
        <f>Comp3!AB59</f>
        <v>0</v>
      </c>
      <c r="AC27" s="358">
        <f>Comp3!AC59</f>
        <v>0</v>
      </c>
      <c r="AD27" s="358">
        <f>Comp3!AD59</f>
        <v>0</v>
      </c>
      <c r="AE27" s="358">
        <f>Comp3!AE59</f>
        <v>0</v>
      </c>
      <c r="AF27" s="358">
        <f>Comp3!AF59</f>
        <v>0</v>
      </c>
      <c r="AG27" s="358">
        <f>Comp3!AG59</f>
        <v>0</v>
      </c>
      <c r="AH27" s="358">
        <f>Comp3!AH59</f>
        <v>0</v>
      </c>
      <c r="AI27" s="358">
        <f>Comp3!AI59</f>
        <v>0</v>
      </c>
      <c r="AJ27" s="358">
        <f>Comp3!AJ59</f>
        <v>0</v>
      </c>
      <c r="AK27" s="358">
        <f>Comp3!AK59</f>
        <v>0</v>
      </c>
      <c r="AL27" s="358">
        <f>Comp3!AL59</f>
        <v>0</v>
      </c>
      <c r="AM27" s="358">
        <f>Comp3!AM59</f>
        <v>0</v>
      </c>
      <c r="AN27" s="358">
        <f>Comp3!AN59</f>
        <v>0</v>
      </c>
      <c r="AO27" s="358">
        <f>Comp3!AO59</f>
        <v>0</v>
      </c>
      <c r="AP27" s="358">
        <f>Comp3!AP59</f>
        <v>0</v>
      </c>
      <c r="AQ27" s="358">
        <f>Comp3!AQ59</f>
        <v>0</v>
      </c>
      <c r="AR27" s="358">
        <f>Comp3!AR59</f>
        <v>0</v>
      </c>
      <c r="AS27" s="358">
        <f>Comp3!AS59</f>
        <v>0</v>
      </c>
      <c r="AT27" s="358">
        <f>Comp3!AT59</f>
        <v>0</v>
      </c>
      <c r="AU27" s="358">
        <f>Comp3!AU59</f>
        <v>0</v>
      </c>
      <c r="AV27" s="358">
        <f>Comp3!AV59</f>
        <v>0</v>
      </c>
      <c r="AW27" s="358">
        <f>Comp3!AW59</f>
        <v>0</v>
      </c>
      <c r="AX27" s="358">
        <f>Comp3!AX59</f>
        <v>0</v>
      </c>
      <c r="AY27" s="358">
        <f>Comp3!AY59</f>
        <v>0</v>
      </c>
      <c r="AZ27" s="358">
        <f>Comp3!AZ59</f>
        <v>0</v>
      </c>
      <c r="BA27" s="358">
        <f>Comp3!BA59</f>
        <v>0</v>
      </c>
      <c r="BB27" s="358">
        <f>Comp3!BB59</f>
        <v>0</v>
      </c>
      <c r="BC27" s="358">
        <f>Comp3!BC59</f>
        <v>0</v>
      </c>
      <c r="BD27" s="358">
        <f>Comp3!BD59</f>
        <v>0</v>
      </c>
      <c r="BE27" s="358">
        <f>Comp3!BE59</f>
        <v>0</v>
      </c>
      <c r="BF27" s="358">
        <f>Comp3!BF59</f>
        <v>0</v>
      </c>
      <c r="BG27" s="358">
        <f>Comp3!BG59</f>
        <v>0</v>
      </c>
      <c r="BH27" s="358">
        <f>Comp3!BH59</f>
        <v>0</v>
      </c>
      <c r="BI27" s="358">
        <f>Comp3!BI59</f>
        <v>0</v>
      </c>
      <c r="BJ27" s="358">
        <f>Comp3!BJ59</f>
        <v>0</v>
      </c>
      <c r="BK27" s="358">
        <f>Comp3!BK59</f>
        <v>0</v>
      </c>
      <c r="BL27" s="358">
        <f>Comp3!BL59</f>
        <v>0</v>
      </c>
      <c r="BM27" s="358">
        <f>Comp3!BM59</f>
        <v>0</v>
      </c>
      <c r="BN27" s="358">
        <f>Comp3!BN59</f>
        <v>0</v>
      </c>
      <c r="BO27" s="358">
        <f>Comp3!BO59</f>
        <v>0</v>
      </c>
      <c r="BP27" s="358">
        <f>Comp3!BP59</f>
        <v>0</v>
      </c>
      <c r="BQ27" s="358">
        <f>Comp3!BQ59</f>
        <v>0</v>
      </c>
      <c r="BR27" s="358">
        <f>Comp3!BR59</f>
        <v>0</v>
      </c>
      <c r="BS27" s="358">
        <f>Comp3!BS59</f>
        <v>0</v>
      </c>
      <c r="BT27" s="358">
        <f>Comp3!BT59</f>
        <v>0</v>
      </c>
      <c r="BU27" s="358">
        <f>Comp3!BU59</f>
        <v>0</v>
      </c>
      <c r="BV27" s="358">
        <f>Comp3!BV59</f>
        <v>0</v>
      </c>
      <c r="BW27" s="358">
        <f>Comp3!BW59</f>
        <v>0</v>
      </c>
      <c r="BX27" s="358">
        <f>Comp3!BX59</f>
        <v>0</v>
      </c>
      <c r="BY27" s="358">
        <f>Comp3!BY59</f>
        <v>0</v>
      </c>
      <c r="BZ27" s="358">
        <f>Comp3!BZ59</f>
        <v>0</v>
      </c>
      <c r="CA27" s="358">
        <f>Comp3!CA59</f>
        <v>0</v>
      </c>
      <c r="CB27" s="358">
        <f>Comp3!CB59</f>
        <v>0</v>
      </c>
      <c r="CC27" s="358">
        <f>Comp3!CC59</f>
        <v>0</v>
      </c>
      <c r="CD27" s="358">
        <f>Comp3!CD59</f>
        <v>0</v>
      </c>
      <c r="CE27" s="358">
        <f>Comp3!CE59</f>
        <v>0</v>
      </c>
      <c r="CF27" s="358">
        <f>Comp3!CF59</f>
        <v>0</v>
      </c>
      <c r="CG27" s="358">
        <f>Comp3!CG59</f>
        <v>0</v>
      </c>
    </row>
    <row r="28" spans="2:85" s="316" customFormat="1" ht="3.75" customHeight="1" x14ac:dyDescent="0.2">
      <c r="B28" s="319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</row>
    <row r="29" spans="2:85" s="20" customFormat="1" ht="12.75" customHeight="1" x14ac:dyDescent="0.2">
      <c r="B29" s="321" t="str">
        <f>Compétences!F1</f>
        <v>Compétence 4 - La maîtrise des techniques usuelles de l’information et de la communication - Palier 2</v>
      </c>
      <c r="C29" s="358">
        <f>'C4'!C27</f>
        <v>0</v>
      </c>
      <c r="D29" s="358">
        <f>'C4'!D27</f>
        <v>0</v>
      </c>
      <c r="E29" s="358">
        <f>'C4'!E27</f>
        <v>0</v>
      </c>
      <c r="F29" s="358">
        <f>'C4'!F27</f>
        <v>0</v>
      </c>
      <c r="G29" s="358">
        <f>'C4'!G27</f>
        <v>0</v>
      </c>
      <c r="H29" s="358">
        <f>'C4'!H27</f>
        <v>0</v>
      </c>
      <c r="I29" s="358">
        <f>'C4'!I27</f>
        <v>0</v>
      </c>
      <c r="J29" s="358">
        <f>'C4'!J27</f>
        <v>0</v>
      </c>
      <c r="K29" s="358">
        <f>'C4'!K27</f>
        <v>0</v>
      </c>
      <c r="L29" s="358">
        <f>'C4'!L27</f>
        <v>0</v>
      </c>
      <c r="M29" s="358">
        <f>'C4'!M27</f>
        <v>0</v>
      </c>
      <c r="N29" s="358">
        <f>'C4'!N27</f>
        <v>0</v>
      </c>
      <c r="O29" s="358">
        <f>'C4'!O27</f>
        <v>0</v>
      </c>
      <c r="P29" s="358">
        <f>'C4'!P27</f>
        <v>0</v>
      </c>
      <c r="Q29" s="358">
        <f>'C4'!Q27</f>
        <v>0</v>
      </c>
      <c r="R29" s="358">
        <f>'C4'!R27</f>
        <v>0</v>
      </c>
      <c r="S29" s="358">
        <f>'C4'!S27</f>
        <v>0</v>
      </c>
      <c r="T29" s="358">
        <f>'C4'!T27</f>
        <v>0</v>
      </c>
      <c r="U29" s="358">
        <f>'C4'!U27</f>
        <v>0</v>
      </c>
      <c r="V29" s="358">
        <f>'C4'!V27</f>
        <v>0</v>
      </c>
      <c r="W29" s="358">
        <f>'C4'!W27</f>
        <v>0</v>
      </c>
      <c r="X29" s="358">
        <f>'C4'!X27</f>
        <v>0</v>
      </c>
      <c r="Y29" s="358">
        <f>'C4'!Y27</f>
        <v>0</v>
      </c>
      <c r="Z29" s="358">
        <f>'C4'!Z27</f>
        <v>0</v>
      </c>
      <c r="AA29" s="358">
        <f>'C4'!AA27</f>
        <v>0</v>
      </c>
      <c r="AB29" s="358">
        <f>'C4'!AB27</f>
        <v>0</v>
      </c>
      <c r="AC29" s="358">
        <f>'C4'!AC27</f>
        <v>0</v>
      </c>
      <c r="AD29" s="358">
        <f>'C4'!AD27</f>
        <v>0</v>
      </c>
      <c r="AE29" s="358">
        <f>'C4'!AE27</f>
        <v>0</v>
      </c>
      <c r="AF29" s="358">
        <f>'C4'!AF27</f>
        <v>0</v>
      </c>
      <c r="AG29" s="358">
        <f>'C4'!AG27</f>
        <v>0</v>
      </c>
      <c r="AH29" s="358">
        <f>'C4'!AH27</f>
        <v>0</v>
      </c>
      <c r="AI29" s="358">
        <f>'C4'!AI27</f>
        <v>0</v>
      </c>
      <c r="AJ29" s="358">
        <f>'C4'!AJ27</f>
        <v>0</v>
      </c>
      <c r="AK29" s="358">
        <f>'C4'!AK27</f>
        <v>0</v>
      </c>
      <c r="AL29" s="358">
        <f>'C4'!AL27</f>
        <v>0</v>
      </c>
      <c r="AM29" s="358">
        <f>'C4'!AM27</f>
        <v>0</v>
      </c>
      <c r="AN29" s="358">
        <f>'C4'!AN27</f>
        <v>0</v>
      </c>
      <c r="AO29" s="358">
        <f>'C4'!AO27</f>
        <v>0</v>
      </c>
      <c r="AP29" s="358">
        <f>'C4'!AP27</f>
        <v>0</v>
      </c>
      <c r="AQ29" s="358">
        <f>'C4'!AQ27</f>
        <v>0</v>
      </c>
      <c r="AR29" s="358">
        <f>'C4'!AR27</f>
        <v>0</v>
      </c>
      <c r="AS29" s="358">
        <f>'C4'!AS27</f>
        <v>0</v>
      </c>
      <c r="AT29" s="358">
        <f>'C4'!AT27</f>
        <v>0</v>
      </c>
      <c r="AU29" s="358">
        <f>'C4'!AU27</f>
        <v>0</v>
      </c>
      <c r="AV29" s="358">
        <f>'C4'!AV27</f>
        <v>0</v>
      </c>
      <c r="AW29" s="358">
        <f>'C4'!AW27</f>
        <v>0</v>
      </c>
      <c r="AX29" s="358">
        <f>'C4'!AX27</f>
        <v>0</v>
      </c>
      <c r="AY29" s="358">
        <f>'C4'!AY27</f>
        <v>0</v>
      </c>
      <c r="AZ29" s="358">
        <f>'C4'!AZ27</f>
        <v>0</v>
      </c>
      <c r="BA29" s="358">
        <f>'C4'!BA27</f>
        <v>0</v>
      </c>
      <c r="BB29" s="358">
        <f>'C4'!BB27</f>
        <v>0</v>
      </c>
      <c r="BC29" s="358">
        <f>'C4'!BC27</f>
        <v>0</v>
      </c>
      <c r="BD29" s="358">
        <f>'C4'!BD27</f>
        <v>0</v>
      </c>
      <c r="BE29" s="358">
        <f>'C4'!BE27</f>
        <v>0</v>
      </c>
      <c r="BF29" s="358">
        <f>'C4'!BF27</f>
        <v>0</v>
      </c>
      <c r="BG29" s="358">
        <f>'C4'!BG27</f>
        <v>0</v>
      </c>
      <c r="BH29" s="358">
        <f>'C4'!BH27</f>
        <v>0</v>
      </c>
      <c r="BI29" s="358">
        <f>'C4'!BI27</f>
        <v>0</v>
      </c>
      <c r="BJ29" s="358">
        <f>'C4'!BJ27</f>
        <v>0</v>
      </c>
      <c r="BK29" s="358">
        <f>'C4'!BK27</f>
        <v>0</v>
      </c>
      <c r="BL29" s="358">
        <f>'C4'!BL27</f>
        <v>0</v>
      </c>
      <c r="BM29" s="358">
        <f>'C4'!BM27</f>
        <v>0</v>
      </c>
      <c r="BN29" s="358">
        <f>'C4'!BN27</f>
        <v>0</v>
      </c>
      <c r="BO29" s="358">
        <f>'C4'!BO27</f>
        <v>0</v>
      </c>
      <c r="BP29" s="358">
        <f>'C4'!BP27</f>
        <v>0</v>
      </c>
      <c r="BQ29" s="358">
        <f>'C4'!BQ27</f>
        <v>0</v>
      </c>
      <c r="BR29" s="358">
        <f>'C4'!BR27</f>
        <v>0</v>
      </c>
      <c r="BS29" s="358">
        <f>'C4'!BS27</f>
        <v>0</v>
      </c>
      <c r="BT29" s="358">
        <f>'C4'!BT27</f>
        <v>0</v>
      </c>
      <c r="BU29" s="358">
        <f>'C4'!BU27</f>
        <v>0</v>
      </c>
      <c r="BV29" s="358">
        <f>'C4'!BV27</f>
        <v>0</v>
      </c>
      <c r="BW29" s="358">
        <f>'C4'!BW27</f>
        <v>0</v>
      </c>
      <c r="BX29" s="358">
        <f>'C4'!BX27</f>
        <v>0</v>
      </c>
      <c r="BY29" s="358">
        <f>'C4'!BY27</f>
        <v>0</v>
      </c>
      <c r="BZ29" s="358">
        <f>'C4'!BZ27</f>
        <v>0</v>
      </c>
      <c r="CA29" s="358">
        <f>'C4'!CA27</f>
        <v>0</v>
      </c>
      <c r="CB29" s="358">
        <f>'C4'!CB27</f>
        <v>0</v>
      </c>
      <c r="CC29" s="358">
        <f>'C4'!CC27</f>
        <v>0</v>
      </c>
      <c r="CD29" s="358">
        <f>'C4'!CD27</f>
        <v>0</v>
      </c>
      <c r="CE29" s="358">
        <f>'C4'!CE27</f>
        <v>0</v>
      </c>
      <c r="CF29" s="358">
        <f>'C4'!CF27</f>
        <v>0</v>
      </c>
      <c r="CG29" s="358">
        <f>'C4'!CG27</f>
        <v>0</v>
      </c>
    </row>
    <row r="30" spans="2:85" s="20" customFormat="1" ht="12.75" customHeight="1" x14ac:dyDescent="0.2">
      <c r="B30" s="121" t="str">
        <f>Compétences!F3</f>
        <v>S’APPROPRIER UN ENVIRONNEMENT INFORMATIQUE DE TRAVAIL</v>
      </c>
      <c r="C30" s="358">
        <f>'C4'!C22</f>
        <v>0</v>
      </c>
      <c r="D30" s="358">
        <f>'C4'!D22</f>
        <v>0</v>
      </c>
      <c r="E30" s="358">
        <f>'C4'!E22</f>
        <v>0</v>
      </c>
      <c r="F30" s="358">
        <f>'C4'!F22</f>
        <v>0</v>
      </c>
      <c r="G30" s="358">
        <f>'C4'!G22</f>
        <v>0</v>
      </c>
      <c r="H30" s="358">
        <f>'C4'!H22</f>
        <v>0</v>
      </c>
      <c r="I30" s="358">
        <f>'C4'!I22</f>
        <v>0</v>
      </c>
      <c r="J30" s="358">
        <f>'C4'!J22</f>
        <v>0</v>
      </c>
      <c r="K30" s="358">
        <f>'C4'!K22</f>
        <v>0</v>
      </c>
      <c r="L30" s="358">
        <f>'C4'!L22</f>
        <v>0</v>
      </c>
      <c r="M30" s="358">
        <f>'C4'!M22</f>
        <v>0</v>
      </c>
      <c r="N30" s="358">
        <f>'C4'!N22</f>
        <v>0</v>
      </c>
      <c r="O30" s="358">
        <f>'C4'!O22</f>
        <v>0</v>
      </c>
      <c r="P30" s="358">
        <f>'C4'!P22</f>
        <v>0</v>
      </c>
      <c r="Q30" s="358">
        <f>'C4'!Q22</f>
        <v>0</v>
      </c>
      <c r="R30" s="358">
        <f>'C4'!R22</f>
        <v>0</v>
      </c>
      <c r="S30" s="358">
        <f>'C4'!S22</f>
        <v>0</v>
      </c>
      <c r="T30" s="358">
        <f>'C4'!T22</f>
        <v>0</v>
      </c>
      <c r="U30" s="358">
        <f>'C4'!U22</f>
        <v>0</v>
      </c>
      <c r="V30" s="358">
        <f>'C4'!V22</f>
        <v>0</v>
      </c>
      <c r="W30" s="358">
        <f>'C4'!W22</f>
        <v>0</v>
      </c>
      <c r="X30" s="358">
        <f>'C4'!X22</f>
        <v>0</v>
      </c>
      <c r="Y30" s="358">
        <f>'C4'!Y22</f>
        <v>0</v>
      </c>
      <c r="Z30" s="358">
        <f>'C4'!Z22</f>
        <v>0</v>
      </c>
      <c r="AA30" s="358">
        <f>'C4'!AA22</f>
        <v>0</v>
      </c>
      <c r="AB30" s="358">
        <f>'C4'!AB22</f>
        <v>0</v>
      </c>
      <c r="AC30" s="358">
        <f>'C4'!AC22</f>
        <v>0</v>
      </c>
      <c r="AD30" s="358">
        <f>'C4'!AD22</f>
        <v>0</v>
      </c>
      <c r="AE30" s="358">
        <f>'C4'!AE22</f>
        <v>0</v>
      </c>
      <c r="AF30" s="358">
        <f>'C4'!AF22</f>
        <v>0</v>
      </c>
      <c r="AG30" s="358">
        <f>'C4'!AG22</f>
        <v>0</v>
      </c>
      <c r="AH30" s="358">
        <f>'C4'!AH22</f>
        <v>0</v>
      </c>
      <c r="AI30" s="358">
        <f>'C4'!AI22</f>
        <v>0</v>
      </c>
      <c r="AJ30" s="358">
        <f>'C4'!AJ22</f>
        <v>0</v>
      </c>
      <c r="AK30" s="358">
        <f>'C4'!AK22</f>
        <v>0</v>
      </c>
      <c r="AL30" s="358">
        <f>'C4'!AL22</f>
        <v>0</v>
      </c>
      <c r="AM30" s="358">
        <f>'C4'!AM22</f>
        <v>0</v>
      </c>
      <c r="AN30" s="358">
        <f>'C4'!AN22</f>
        <v>0</v>
      </c>
      <c r="AO30" s="358">
        <f>'C4'!AO22</f>
        <v>0</v>
      </c>
      <c r="AP30" s="358">
        <f>'C4'!AP22</f>
        <v>0</v>
      </c>
      <c r="AQ30" s="358">
        <f>'C4'!AQ22</f>
        <v>0</v>
      </c>
      <c r="AR30" s="358">
        <f>'C4'!AR22</f>
        <v>0</v>
      </c>
      <c r="AS30" s="358">
        <f>'C4'!AS22</f>
        <v>0</v>
      </c>
      <c r="AT30" s="358">
        <f>'C4'!AT22</f>
        <v>0</v>
      </c>
      <c r="AU30" s="358">
        <f>'C4'!AU22</f>
        <v>0</v>
      </c>
      <c r="AV30" s="358">
        <f>'C4'!AV22</f>
        <v>0</v>
      </c>
      <c r="AW30" s="358">
        <f>'C4'!AW22</f>
        <v>0</v>
      </c>
      <c r="AX30" s="358">
        <f>'C4'!AX22</f>
        <v>0</v>
      </c>
      <c r="AY30" s="358">
        <f>'C4'!AY22</f>
        <v>0</v>
      </c>
      <c r="AZ30" s="358">
        <f>'C4'!AZ22</f>
        <v>0</v>
      </c>
      <c r="BA30" s="358">
        <f>'C4'!BA22</f>
        <v>0</v>
      </c>
      <c r="BB30" s="358">
        <f>'C4'!BB22</f>
        <v>0</v>
      </c>
      <c r="BC30" s="358">
        <f>'C4'!BC22</f>
        <v>0</v>
      </c>
      <c r="BD30" s="358">
        <f>'C4'!BD22</f>
        <v>0</v>
      </c>
      <c r="BE30" s="358">
        <f>'C4'!BE22</f>
        <v>0</v>
      </c>
      <c r="BF30" s="358">
        <f>'C4'!BF22</f>
        <v>0</v>
      </c>
      <c r="BG30" s="358">
        <f>'C4'!BG22</f>
        <v>0</v>
      </c>
      <c r="BH30" s="358">
        <f>'C4'!BH22</f>
        <v>0</v>
      </c>
      <c r="BI30" s="358">
        <f>'C4'!BI22</f>
        <v>0</v>
      </c>
      <c r="BJ30" s="358">
        <f>'C4'!BJ22</f>
        <v>0</v>
      </c>
      <c r="BK30" s="358">
        <f>'C4'!BK22</f>
        <v>0</v>
      </c>
      <c r="BL30" s="358">
        <f>'C4'!BL22</f>
        <v>0</v>
      </c>
      <c r="BM30" s="358">
        <f>'C4'!BM22</f>
        <v>0</v>
      </c>
      <c r="BN30" s="358">
        <f>'C4'!BN22</f>
        <v>0</v>
      </c>
      <c r="BO30" s="358">
        <f>'C4'!BO22</f>
        <v>0</v>
      </c>
      <c r="BP30" s="358">
        <f>'C4'!BP22</f>
        <v>0</v>
      </c>
      <c r="BQ30" s="358">
        <f>'C4'!BQ22</f>
        <v>0</v>
      </c>
      <c r="BR30" s="358">
        <f>'C4'!BR22</f>
        <v>0</v>
      </c>
      <c r="BS30" s="358">
        <f>'C4'!BS22</f>
        <v>0</v>
      </c>
      <c r="BT30" s="358">
        <f>'C4'!BT22</f>
        <v>0</v>
      </c>
      <c r="BU30" s="358">
        <f>'C4'!BU22</f>
        <v>0</v>
      </c>
      <c r="BV30" s="358">
        <f>'C4'!BV22</f>
        <v>0</v>
      </c>
      <c r="BW30" s="358">
        <f>'C4'!BW22</f>
        <v>0</v>
      </c>
      <c r="BX30" s="358">
        <f>'C4'!BX22</f>
        <v>0</v>
      </c>
      <c r="BY30" s="358">
        <f>'C4'!BY22</f>
        <v>0</v>
      </c>
      <c r="BZ30" s="358">
        <f>'C4'!BZ22</f>
        <v>0</v>
      </c>
      <c r="CA30" s="358">
        <f>'C4'!CA22</f>
        <v>0</v>
      </c>
      <c r="CB30" s="358">
        <f>'C4'!CB22</f>
        <v>0</v>
      </c>
      <c r="CC30" s="358">
        <f>'C4'!CC22</f>
        <v>0</v>
      </c>
      <c r="CD30" s="358">
        <f>'C4'!CD22</f>
        <v>0</v>
      </c>
      <c r="CE30" s="358">
        <f>'C4'!CE22</f>
        <v>0</v>
      </c>
      <c r="CF30" s="358">
        <f>'C4'!CF22</f>
        <v>0</v>
      </c>
      <c r="CG30" s="358">
        <f>'C4'!CG22</f>
        <v>0</v>
      </c>
    </row>
    <row r="31" spans="2:85" s="20" customFormat="1" ht="12.75" customHeight="1" x14ac:dyDescent="0.2">
      <c r="B31" s="121" t="str">
        <f>Compétences!F5</f>
        <v>ADOPTER UNE ATTITUDE RESPONSABLE</v>
      </c>
      <c r="C31" s="358">
        <f>'C4'!C23</f>
        <v>0</v>
      </c>
      <c r="D31" s="358">
        <f>'C4'!D23</f>
        <v>0</v>
      </c>
      <c r="E31" s="358">
        <f>'C4'!E23</f>
        <v>0</v>
      </c>
      <c r="F31" s="358">
        <f>'C4'!F23</f>
        <v>0</v>
      </c>
      <c r="G31" s="358">
        <f>'C4'!G23</f>
        <v>0</v>
      </c>
      <c r="H31" s="358">
        <f>'C4'!H23</f>
        <v>0</v>
      </c>
      <c r="I31" s="358">
        <f>'C4'!I23</f>
        <v>0</v>
      </c>
      <c r="J31" s="358">
        <f>'C4'!J23</f>
        <v>0</v>
      </c>
      <c r="K31" s="358">
        <f>'C4'!K23</f>
        <v>0</v>
      </c>
      <c r="L31" s="358">
        <f>'C4'!L23</f>
        <v>0</v>
      </c>
      <c r="M31" s="358">
        <f>'C4'!M23</f>
        <v>0</v>
      </c>
      <c r="N31" s="358">
        <f>'C4'!N23</f>
        <v>0</v>
      </c>
      <c r="O31" s="358">
        <f>'C4'!O23</f>
        <v>0</v>
      </c>
      <c r="P31" s="358">
        <f>'C4'!P23</f>
        <v>0</v>
      </c>
      <c r="Q31" s="358">
        <f>'C4'!Q23</f>
        <v>0</v>
      </c>
      <c r="R31" s="358">
        <f>'C4'!R23</f>
        <v>0</v>
      </c>
      <c r="S31" s="358">
        <f>'C4'!S23</f>
        <v>0</v>
      </c>
      <c r="T31" s="358">
        <f>'C4'!T23</f>
        <v>0</v>
      </c>
      <c r="U31" s="358">
        <f>'C4'!U23</f>
        <v>0</v>
      </c>
      <c r="V31" s="358">
        <f>'C4'!V23</f>
        <v>0</v>
      </c>
      <c r="W31" s="358">
        <f>'C4'!W23</f>
        <v>0</v>
      </c>
      <c r="X31" s="358">
        <f>'C4'!X23</f>
        <v>0</v>
      </c>
      <c r="Y31" s="358">
        <f>'C4'!Y23</f>
        <v>0</v>
      </c>
      <c r="Z31" s="358">
        <f>'C4'!Z23</f>
        <v>0</v>
      </c>
      <c r="AA31" s="358">
        <f>'C4'!AA23</f>
        <v>0</v>
      </c>
      <c r="AB31" s="358">
        <f>'C4'!AB23</f>
        <v>0</v>
      </c>
      <c r="AC31" s="358">
        <f>'C4'!AC23</f>
        <v>0</v>
      </c>
      <c r="AD31" s="358">
        <f>'C4'!AD23</f>
        <v>0</v>
      </c>
      <c r="AE31" s="358">
        <f>'C4'!AE23</f>
        <v>0</v>
      </c>
      <c r="AF31" s="358">
        <f>'C4'!AF23</f>
        <v>0</v>
      </c>
      <c r="AG31" s="358">
        <f>'C4'!AG23</f>
        <v>0</v>
      </c>
      <c r="AH31" s="358">
        <f>'C4'!AH23</f>
        <v>0</v>
      </c>
      <c r="AI31" s="358">
        <f>'C4'!AI23</f>
        <v>0</v>
      </c>
      <c r="AJ31" s="358">
        <f>'C4'!AJ23</f>
        <v>0</v>
      </c>
      <c r="AK31" s="358">
        <f>'C4'!AK23</f>
        <v>0</v>
      </c>
      <c r="AL31" s="358">
        <f>'C4'!AL23</f>
        <v>0</v>
      </c>
      <c r="AM31" s="358">
        <f>'C4'!AM23</f>
        <v>0</v>
      </c>
      <c r="AN31" s="358">
        <f>'C4'!AN23</f>
        <v>0</v>
      </c>
      <c r="AO31" s="358">
        <f>'C4'!AO23</f>
        <v>0</v>
      </c>
      <c r="AP31" s="358">
        <f>'C4'!AP23</f>
        <v>0</v>
      </c>
      <c r="AQ31" s="358">
        <f>'C4'!AQ23</f>
        <v>0</v>
      </c>
      <c r="AR31" s="358">
        <f>'C4'!AR23</f>
        <v>0</v>
      </c>
      <c r="AS31" s="358">
        <f>'C4'!AS23</f>
        <v>0</v>
      </c>
      <c r="AT31" s="358">
        <f>'C4'!AT23</f>
        <v>0</v>
      </c>
      <c r="AU31" s="358">
        <f>'C4'!AU23</f>
        <v>0</v>
      </c>
      <c r="AV31" s="358">
        <f>'C4'!AV23</f>
        <v>0</v>
      </c>
      <c r="AW31" s="358">
        <f>'C4'!AW23</f>
        <v>0</v>
      </c>
      <c r="AX31" s="358">
        <f>'C4'!AX23</f>
        <v>0</v>
      </c>
      <c r="AY31" s="358">
        <f>'C4'!AY23</f>
        <v>0</v>
      </c>
      <c r="AZ31" s="358">
        <f>'C4'!AZ23</f>
        <v>0</v>
      </c>
      <c r="BA31" s="358">
        <f>'C4'!BA23</f>
        <v>0</v>
      </c>
      <c r="BB31" s="358">
        <f>'C4'!BB23</f>
        <v>0</v>
      </c>
      <c r="BC31" s="358">
        <f>'C4'!BC23</f>
        <v>0</v>
      </c>
      <c r="BD31" s="358">
        <f>'C4'!BD23</f>
        <v>0</v>
      </c>
      <c r="BE31" s="358">
        <f>'C4'!BE23</f>
        <v>0</v>
      </c>
      <c r="BF31" s="358">
        <f>'C4'!BF23</f>
        <v>0</v>
      </c>
      <c r="BG31" s="358">
        <f>'C4'!BG23</f>
        <v>0</v>
      </c>
      <c r="BH31" s="358">
        <f>'C4'!BH23</f>
        <v>0</v>
      </c>
      <c r="BI31" s="358">
        <f>'C4'!BI23</f>
        <v>0</v>
      </c>
      <c r="BJ31" s="358">
        <f>'C4'!BJ23</f>
        <v>0</v>
      </c>
      <c r="BK31" s="358">
        <f>'C4'!BK23</f>
        <v>0</v>
      </c>
      <c r="BL31" s="358">
        <f>'C4'!BL23</f>
        <v>0</v>
      </c>
      <c r="BM31" s="358">
        <f>'C4'!BM23</f>
        <v>0</v>
      </c>
      <c r="BN31" s="358">
        <f>'C4'!BN23</f>
        <v>0</v>
      </c>
      <c r="BO31" s="358">
        <f>'C4'!BO23</f>
        <v>0</v>
      </c>
      <c r="BP31" s="358">
        <f>'C4'!BP23</f>
        <v>0</v>
      </c>
      <c r="BQ31" s="358">
        <f>'C4'!BQ23</f>
        <v>0</v>
      </c>
      <c r="BR31" s="358">
        <f>'C4'!BR23</f>
        <v>0</v>
      </c>
      <c r="BS31" s="358">
        <f>'C4'!BS23</f>
        <v>0</v>
      </c>
      <c r="BT31" s="358">
        <f>'C4'!BT23</f>
        <v>0</v>
      </c>
      <c r="BU31" s="358">
        <f>'C4'!BU23</f>
        <v>0</v>
      </c>
      <c r="BV31" s="358">
        <f>'C4'!BV23</f>
        <v>0</v>
      </c>
      <c r="BW31" s="358">
        <f>'C4'!BW23</f>
        <v>0</v>
      </c>
      <c r="BX31" s="358">
        <f>'C4'!BX23</f>
        <v>0</v>
      </c>
      <c r="BY31" s="358">
        <f>'C4'!BY23</f>
        <v>0</v>
      </c>
      <c r="BZ31" s="358">
        <f>'C4'!BZ23</f>
        <v>0</v>
      </c>
      <c r="CA31" s="358">
        <f>'C4'!CA23</f>
        <v>0</v>
      </c>
      <c r="CB31" s="358">
        <f>'C4'!CB23</f>
        <v>0</v>
      </c>
      <c r="CC31" s="358">
        <f>'C4'!CC23</f>
        <v>0</v>
      </c>
      <c r="CD31" s="358">
        <f>'C4'!CD23</f>
        <v>0</v>
      </c>
      <c r="CE31" s="358">
        <f>'C4'!CE23</f>
        <v>0</v>
      </c>
      <c r="CF31" s="358">
        <f>'C4'!CF23</f>
        <v>0</v>
      </c>
      <c r="CG31" s="358">
        <f>'C4'!CG23</f>
        <v>0</v>
      </c>
    </row>
    <row r="32" spans="2:85" s="20" customFormat="1" ht="12.75" customHeight="1" x14ac:dyDescent="0.2">
      <c r="B32" s="121" t="str">
        <f>Compétences!F7</f>
        <v>CRÉER, PRODUIRE, TRAITER, EXPLOITER DES DONNÉES</v>
      </c>
      <c r="C32" s="358">
        <f>'C4'!C24</f>
        <v>0</v>
      </c>
      <c r="D32" s="358">
        <f>'C4'!D24</f>
        <v>0</v>
      </c>
      <c r="E32" s="358">
        <f>'C4'!E24</f>
        <v>0</v>
      </c>
      <c r="F32" s="358">
        <f>'C4'!F24</f>
        <v>0</v>
      </c>
      <c r="G32" s="358">
        <f>'C4'!G24</f>
        <v>0</v>
      </c>
      <c r="H32" s="358">
        <f>'C4'!H24</f>
        <v>0</v>
      </c>
      <c r="I32" s="358">
        <f>'C4'!I24</f>
        <v>0</v>
      </c>
      <c r="J32" s="358">
        <f>'C4'!J24</f>
        <v>0</v>
      </c>
      <c r="K32" s="358">
        <f>'C4'!K24</f>
        <v>0</v>
      </c>
      <c r="L32" s="358">
        <f>'C4'!L24</f>
        <v>0</v>
      </c>
      <c r="M32" s="358">
        <f>'C4'!M24</f>
        <v>0</v>
      </c>
      <c r="N32" s="358">
        <f>'C4'!N24</f>
        <v>0</v>
      </c>
      <c r="O32" s="358">
        <f>'C4'!O24</f>
        <v>0</v>
      </c>
      <c r="P32" s="358">
        <f>'C4'!P24</f>
        <v>0</v>
      </c>
      <c r="Q32" s="358">
        <f>'C4'!Q24</f>
        <v>0</v>
      </c>
      <c r="R32" s="358">
        <f>'C4'!R24</f>
        <v>0</v>
      </c>
      <c r="S32" s="358">
        <f>'C4'!S24</f>
        <v>0</v>
      </c>
      <c r="T32" s="358">
        <f>'C4'!T24</f>
        <v>0</v>
      </c>
      <c r="U32" s="358">
        <f>'C4'!U24</f>
        <v>0</v>
      </c>
      <c r="V32" s="358">
        <f>'C4'!V24</f>
        <v>0</v>
      </c>
      <c r="W32" s="358">
        <f>'C4'!W24</f>
        <v>0</v>
      </c>
      <c r="X32" s="358">
        <f>'C4'!X24</f>
        <v>0</v>
      </c>
      <c r="Y32" s="358">
        <f>'C4'!Y24</f>
        <v>0</v>
      </c>
      <c r="Z32" s="358">
        <f>'C4'!Z24</f>
        <v>0</v>
      </c>
      <c r="AA32" s="358">
        <f>'C4'!AA24</f>
        <v>0</v>
      </c>
      <c r="AB32" s="358">
        <f>'C4'!AB24</f>
        <v>0</v>
      </c>
      <c r="AC32" s="358">
        <f>'C4'!AC24</f>
        <v>0</v>
      </c>
      <c r="AD32" s="358">
        <f>'C4'!AD24</f>
        <v>0</v>
      </c>
      <c r="AE32" s="358">
        <f>'C4'!AE24</f>
        <v>0</v>
      </c>
      <c r="AF32" s="358">
        <f>'C4'!AF24</f>
        <v>0</v>
      </c>
      <c r="AG32" s="358">
        <f>'C4'!AG24</f>
        <v>0</v>
      </c>
      <c r="AH32" s="358">
        <f>'C4'!AH24</f>
        <v>0</v>
      </c>
      <c r="AI32" s="358">
        <f>'C4'!AI24</f>
        <v>0</v>
      </c>
      <c r="AJ32" s="358">
        <f>'C4'!AJ24</f>
        <v>0</v>
      </c>
      <c r="AK32" s="358">
        <f>'C4'!AK24</f>
        <v>0</v>
      </c>
      <c r="AL32" s="358">
        <f>'C4'!AL24</f>
        <v>0</v>
      </c>
      <c r="AM32" s="358">
        <f>'C4'!AM24</f>
        <v>0</v>
      </c>
      <c r="AN32" s="358">
        <f>'C4'!AN24</f>
        <v>0</v>
      </c>
      <c r="AO32" s="358">
        <f>'C4'!AO24</f>
        <v>0</v>
      </c>
      <c r="AP32" s="358">
        <f>'C4'!AP24</f>
        <v>0</v>
      </c>
      <c r="AQ32" s="358">
        <f>'C4'!AQ24</f>
        <v>0</v>
      </c>
      <c r="AR32" s="358">
        <f>'C4'!AR24</f>
        <v>0</v>
      </c>
      <c r="AS32" s="358">
        <f>'C4'!AS24</f>
        <v>0</v>
      </c>
      <c r="AT32" s="358">
        <f>'C4'!AT24</f>
        <v>0</v>
      </c>
      <c r="AU32" s="358">
        <f>'C4'!AU24</f>
        <v>0</v>
      </c>
      <c r="AV32" s="358">
        <f>'C4'!AV24</f>
        <v>0</v>
      </c>
      <c r="AW32" s="358">
        <f>'C4'!AW24</f>
        <v>0</v>
      </c>
      <c r="AX32" s="358">
        <f>'C4'!AX24</f>
        <v>0</v>
      </c>
      <c r="AY32" s="358">
        <f>'C4'!AY24</f>
        <v>0</v>
      </c>
      <c r="AZ32" s="358">
        <f>'C4'!AZ24</f>
        <v>0</v>
      </c>
      <c r="BA32" s="358">
        <f>'C4'!BA24</f>
        <v>0</v>
      </c>
      <c r="BB32" s="358">
        <f>'C4'!BB24</f>
        <v>0</v>
      </c>
      <c r="BC32" s="358">
        <f>'C4'!BC24</f>
        <v>0</v>
      </c>
      <c r="BD32" s="358">
        <f>'C4'!BD24</f>
        <v>0</v>
      </c>
      <c r="BE32" s="358">
        <f>'C4'!BE24</f>
        <v>0</v>
      </c>
      <c r="BF32" s="358">
        <f>'C4'!BF24</f>
        <v>0</v>
      </c>
      <c r="BG32" s="358">
        <f>'C4'!BG24</f>
        <v>0</v>
      </c>
      <c r="BH32" s="358">
        <f>'C4'!BH24</f>
        <v>0</v>
      </c>
      <c r="BI32" s="358">
        <f>'C4'!BI24</f>
        <v>0</v>
      </c>
      <c r="BJ32" s="358">
        <f>'C4'!BJ24</f>
        <v>0</v>
      </c>
      <c r="BK32" s="358">
        <f>'C4'!BK24</f>
        <v>0</v>
      </c>
      <c r="BL32" s="358">
        <f>'C4'!BL24</f>
        <v>0</v>
      </c>
      <c r="BM32" s="358">
        <f>'C4'!BM24</f>
        <v>0</v>
      </c>
      <c r="BN32" s="358">
        <f>'C4'!BN24</f>
        <v>0</v>
      </c>
      <c r="BO32" s="358">
        <f>'C4'!BO24</f>
        <v>0</v>
      </c>
      <c r="BP32" s="358">
        <f>'C4'!BP24</f>
        <v>0</v>
      </c>
      <c r="BQ32" s="358">
        <f>'C4'!BQ24</f>
        <v>0</v>
      </c>
      <c r="BR32" s="358">
        <f>'C4'!BR24</f>
        <v>0</v>
      </c>
      <c r="BS32" s="358">
        <f>'C4'!BS24</f>
        <v>0</v>
      </c>
      <c r="BT32" s="358">
        <f>'C4'!BT24</f>
        <v>0</v>
      </c>
      <c r="BU32" s="358">
        <f>'C4'!BU24</f>
        <v>0</v>
      </c>
      <c r="BV32" s="358">
        <f>'C4'!BV24</f>
        <v>0</v>
      </c>
      <c r="BW32" s="358">
        <f>'C4'!BW24</f>
        <v>0</v>
      </c>
      <c r="BX32" s="358">
        <f>'C4'!BX24</f>
        <v>0</v>
      </c>
      <c r="BY32" s="358">
        <f>'C4'!BY24</f>
        <v>0</v>
      </c>
      <c r="BZ32" s="358">
        <f>'C4'!BZ24</f>
        <v>0</v>
      </c>
      <c r="CA32" s="358">
        <f>'C4'!CA24</f>
        <v>0</v>
      </c>
      <c r="CB32" s="358">
        <f>'C4'!CB24</f>
        <v>0</v>
      </c>
      <c r="CC32" s="358">
        <f>'C4'!CC24</f>
        <v>0</v>
      </c>
      <c r="CD32" s="358">
        <f>'C4'!CD24</f>
        <v>0</v>
      </c>
      <c r="CE32" s="358">
        <f>'C4'!CE24</f>
        <v>0</v>
      </c>
      <c r="CF32" s="358">
        <f>'C4'!CF24</f>
        <v>0</v>
      </c>
      <c r="CG32" s="358">
        <f>'C4'!CG24</f>
        <v>0</v>
      </c>
    </row>
    <row r="33" spans="2:85" s="20" customFormat="1" ht="12.75" customHeight="1" x14ac:dyDescent="0.2">
      <c r="B33" s="121" t="str">
        <f>Compétences!F10</f>
        <v>S’INFORMER, SE DOCUMENTER</v>
      </c>
      <c r="C33" s="358">
        <f>'C4'!C25</f>
        <v>0</v>
      </c>
      <c r="D33" s="358">
        <f>'C4'!D25</f>
        <v>0</v>
      </c>
      <c r="E33" s="358">
        <f>'C4'!E25</f>
        <v>0</v>
      </c>
      <c r="F33" s="358">
        <f>'C4'!F25</f>
        <v>0</v>
      </c>
      <c r="G33" s="358">
        <f>'C4'!G25</f>
        <v>0</v>
      </c>
      <c r="H33" s="358">
        <f>'C4'!H25</f>
        <v>0</v>
      </c>
      <c r="I33" s="358">
        <f>'C4'!I25</f>
        <v>0</v>
      </c>
      <c r="J33" s="358">
        <f>'C4'!J25</f>
        <v>0</v>
      </c>
      <c r="K33" s="358">
        <f>'C4'!K25</f>
        <v>0</v>
      </c>
      <c r="L33" s="358">
        <f>'C4'!L25</f>
        <v>0</v>
      </c>
      <c r="M33" s="358">
        <f>'C4'!M25</f>
        <v>0</v>
      </c>
      <c r="N33" s="358">
        <f>'C4'!N25</f>
        <v>0</v>
      </c>
      <c r="O33" s="358">
        <f>'C4'!O25</f>
        <v>0</v>
      </c>
      <c r="P33" s="358">
        <f>'C4'!P25</f>
        <v>0</v>
      </c>
      <c r="Q33" s="358">
        <f>'C4'!Q25</f>
        <v>0</v>
      </c>
      <c r="R33" s="358">
        <f>'C4'!R25</f>
        <v>0</v>
      </c>
      <c r="S33" s="358">
        <f>'C4'!S25</f>
        <v>0</v>
      </c>
      <c r="T33" s="358">
        <f>'C4'!T25</f>
        <v>0</v>
      </c>
      <c r="U33" s="358">
        <f>'C4'!U25</f>
        <v>0</v>
      </c>
      <c r="V33" s="358">
        <f>'C4'!V25</f>
        <v>0</v>
      </c>
      <c r="W33" s="358">
        <f>'C4'!W25</f>
        <v>0</v>
      </c>
      <c r="X33" s="358">
        <f>'C4'!X25</f>
        <v>0</v>
      </c>
      <c r="Y33" s="358">
        <f>'C4'!Y25</f>
        <v>0</v>
      </c>
      <c r="Z33" s="358">
        <f>'C4'!Z25</f>
        <v>0</v>
      </c>
      <c r="AA33" s="358">
        <f>'C4'!AA25</f>
        <v>0</v>
      </c>
      <c r="AB33" s="358">
        <f>'C4'!AB25</f>
        <v>0</v>
      </c>
      <c r="AC33" s="358">
        <f>'C4'!AC25</f>
        <v>0</v>
      </c>
      <c r="AD33" s="358">
        <f>'C4'!AD25</f>
        <v>0</v>
      </c>
      <c r="AE33" s="358">
        <f>'C4'!AE25</f>
        <v>0</v>
      </c>
      <c r="AF33" s="358">
        <f>'C4'!AF25</f>
        <v>0</v>
      </c>
      <c r="AG33" s="358">
        <f>'C4'!AG25</f>
        <v>0</v>
      </c>
      <c r="AH33" s="358">
        <f>'C4'!AH25</f>
        <v>0</v>
      </c>
      <c r="AI33" s="358">
        <f>'C4'!AI25</f>
        <v>0</v>
      </c>
      <c r="AJ33" s="358">
        <f>'C4'!AJ25</f>
        <v>0</v>
      </c>
      <c r="AK33" s="358">
        <f>'C4'!AK25</f>
        <v>0</v>
      </c>
      <c r="AL33" s="358">
        <f>'C4'!AL25</f>
        <v>0</v>
      </c>
      <c r="AM33" s="358">
        <f>'C4'!AM25</f>
        <v>0</v>
      </c>
      <c r="AN33" s="358">
        <f>'C4'!AN25</f>
        <v>0</v>
      </c>
      <c r="AO33" s="358">
        <f>'C4'!AO25</f>
        <v>0</v>
      </c>
      <c r="AP33" s="358">
        <f>'C4'!AP25</f>
        <v>0</v>
      </c>
      <c r="AQ33" s="358">
        <f>'C4'!AQ25</f>
        <v>0</v>
      </c>
      <c r="AR33" s="358">
        <f>'C4'!AR25</f>
        <v>0</v>
      </c>
      <c r="AS33" s="358">
        <f>'C4'!AS25</f>
        <v>0</v>
      </c>
      <c r="AT33" s="358">
        <f>'C4'!AT25</f>
        <v>0</v>
      </c>
      <c r="AU33" s="358">
        <f>'C4'!AU25</f>
        <v>0</v>
      </c>
      <c r="AV33" s="358">
        <f>'C4'!AV25</f>
        <v>0</v>
      </c>
      <c r="AW33" s="358">
        <f>'C4'!AW25</f>
        <v>0</v>
      </c>
      <c r="AX33" s="358">
        <f>'C4'!AX25</f>
        <v>0</v>
      </c>
      <c r="AY33" s="358">
        <f>'C4'!AY25</f>
        <v>0</v>
      </c>
      <c r="AZ33" s="358">
        <f>'C4'!AZ25</f>
        <v>0</v>
      </c>
      <c r="BA33" s="358">
        <f>'C4'!BA25</f>
        <v>0</v>
      </c>
      <c r="BB33" s="358">
        <f>'C4'!BB25</f>
        <v>0</v>
      </c>
      <c r="BC33" s="358">
        <f>'C4'!BC25</f>
        <v>0</v>
      </c>
      <c r="BD33" s="358">
        <f>'C4'!BD25</f>
        <v>0</v>
      </c>
      <c r="BE33" s="358">
        <f>'C4'!BE25</f>
        <v>0</v>
      </c>
      <c r="BF33" s="358">
        <f>'C4'!BF25</f>
        <v>0</v>
      </c>
      <c r="BG33" s="358">
        <f>'C4'!BG25</f>
        <v>0</v>
      </c>
      <c r="BH33" s="358">
        <f>'C4'!BH25</f>
        <v>0</v>
      </c>
      <c r="BI33" s="358">
        <f>'C4'!BI25</f>
        <v>0</v>
      </c>
      <c r="BJ33" s="358">
        <f>'C4'!BJ25</f>
        <v>0</v>
      </c>
      <c r="BK33" s="358">
        <f>'C4'!BK25</f>
        <v>0</v>
      </c>
      <c r="BL33" s="358">
        <f>'C4'!BL25</f>
        <v>0</v>
      </c>
      <c r="BM33" s="358">
        <f>'C4'!BM25</f>
        <v>0</v>
      </c>
      <c r="BN33" s="358">
        <f>'C4'!BN25</f>
        <v>0</v>
      </c>
      <c r="BO33" s="358">
        <f>'C4'!BO25</f>
        <v>0</v>
      </c>
      <c r="BP33" s="358">
        <f>'C4'!BP25</f>
        <v>0</v>
      </c>
      <c r="BQ33" s="358">
        <f>'C4'!BQ25</f>
        <v>0</v>
      </c>
      <c r="BR33" s="358">
        <f>'C4'!BR25</f>
        <v>0</v>
      </c>
      <c r="BS33" s="358">
        <f>'C4'!BS25</f>
        <v>0</v>
      </c>
      <c r="BT33" s="358">
        <f>'C4'!BT25</f>
        <v>0</v>
      </c>
      <c r="BU33" s="358">
        <f>'C4'!BU25</f>
        <v>0</v>
      </c>
      <c r="BV33" s="358">
        <f>'C4'!BV25</f>
        <v>0</v>
      </c>
      <c r="BW33" s="358">
        <f>'C4'!BW25</f>
        <v>0</v>
      </c>
      <c r="BX33" s="358">
        <f>'C4'!BX25</f>
        <v>0</v>
      </c>
      <c r="BY33" s="358">
        <f>'C4'!BY25</f>
        <v>0</v>
      </c>
      <c r="BZ33" s="358">
        <f>'C4'!BZ25</f>
        <v>0</v>
      </c>
      <c r="CA33" s="358">
        <f>'C4'!CA25</f>
        <v>0</v>
      </c>
      <c r="CB33" s="358">
        <f>'C4'!CB25</f>
        <v>0</v>
      </c>
      <c r="CC33" s="358">
        <f>'C4'!CC25</f>
        <v>0</v>
      </c>
      <c r="CD33" s="358">
        <f>'C4'!CD25</f>
        <v>0</v>
      </c>
      <c r="CE33" s="358">
        <f>'C4'!CE25</f>
        <v>0</v>
      </c>
      <c r="CF33" s="358">
        <f>'C4'!CF25</f>
        <v>0</v>
      </c>
      <c r="CG33" s="358">
        <f>'C4'!CG25</f>
        <v>0</v>
      </c>
    </row>
    <row r="34" spans="2:85" s="20" customFormat="1" ht="12.75" customHeight="1" x14ac:dyDescent="0.2">
      <c r="B34" s="121" t="str">
        <f>Compétences!F14</f>
        <v>COMMUNIQUER, ÉCHANGER</v>
      </c>
      <c r="C34" s="358">
        <f>'C4'!C26</f>
        <v>0</v>
      </c>
      <c r="D34" s="358">
        <f>'C4'!D26</f>
        <v>0</v>
      </c>
      <c r="E34" s="358">
        <f>'C4'!E26</f>
        <v>0</v>
      </c>
      <c r="F34" s="358">
        <f>'C4'!F26</f>
        <v>0</v>
      </c>
      <c r="G34" s="358">
        <f>'C4'!G26</f>
        <v>0</v>
      </c>
      <c r="H34" s="358">
        <f>'C4'!H26</f>
        <v>0</v>
      </c>
      <c r="I34" s="358">
        <f>'C4'!I26</f>
        <v>0</v>
      </c>
      <c r="J34" s="358">
        <f>'C4'!J26</f>
        <v>0</v>
      </c>
      <c r="K34" s="358">
        <f>'C4'!K26</f>
        <v>0</v>
      </c>
      <c r="L34" s="358">
        <f>'C4'!L26</f>
        <v>0</v>
      </c>
      <c r="M34" s="358">
        <f>'C4'!M26</f>
        <v>0</v>
      </c>
      <c r="N34" s="358">
        <f>'C4'!N26</f>
        <v>0</v>
      </c>
      <c r="O34" s="358">
        <f>'C4'!O26</f>
        <v>0</v>
      </c>
      <c r="P34" s="358">
        <f>'C4'!P26</f>
        <v>0</v>
      </c>
      <c r="Q34" s="358">
        <f>'C4'!Q26</f>
        <v>0</v>
      </c>
      <c r="R34" s="358">
        <f>'C4'!R26</f>
        <v>0</v>
      </c>
      <c r="S34" s="358">
        <f>'C4'!S26</f>
        <v>0</v>
      </c>
      <c r="T34" s="358">
        <f>'C4'!T26</f>
        <v>0</v>
      </c>
      <c r="U34" s="358">
        <f>'C4'!U26</f>
        <v>0</v>
      </c>
      <c r="V34" s="358">
        <f>'C4'!V26</f>
        <v>0</v>
      </c>
      <c r="W34" s="358">
        <f>'C4'!W26</f>
        <v>0</v>
      </c>
      <c r="X34" s="358">
        <f>'C4'!X26</f>
        <v>0</v>
      </c>
      <c r="Y34" s="358">
        <f>'C4'!Y26</f>
        <v>0</v>
      </c>
      <c r="Z34" s="358">
        <f>'C4'!Z26</f>
        <v>0</v>
      </c>
      <c r="AA34" s="358">
        <f>'C4'!AA26</f>
        <v>0</v>
      </c>
      <c r="AB34" s="358">
        <f>'C4'!AB26</f>
        <v>0</v>
      </c>
      <c r="AC34" s="358">
        <f>'C4'!AC26</f>
        <v>0</v>
      </c>
      <c r="AD34" s="358">
        <f>'C4'!AD26</f>
        <v>0</v>
      </c>
      <c r="AE34" s="358">
        <f>'C4'!AE26</f>
        <v>0</v>
      </c>
      <c r="AF34" s="358">
        <f>'C4'!AF26</f>
        <v>0</v>
      </c>
      <c r="AG34" s="358">
        <f>'C4'!AG26</f>
        <v>0</v>
      </c>
      <c r="AH34" s="358">
        <f>'C4'!AH26</f>
        <v>0</v>
      </c>
      <c r="AI34" s="358">
        <f>'C4'!AI26</f>
        <v>0</v>
      </c>
      <c r="AJ34" s="358">
        <f>'C4'!AJ26</f>
        <v>0</v>
      </c>
      <c r="AK34" s="358">
        <f>'C4'!AK26</f>
        <v>0</v>
      </c>
      <c r="AL34" s="358">
        <f>'C4'!AL26</f>
        <v>0</v>
      </c>
      <c r="AM34" s="358">
        <f>'C4'!AM26</f>
        <v>0</v>
      </c>
      <c r="AN34" s="358">
        <f>'C4'!AN26</f>
        <v>0</v>
      </c>
      <c r="AO34" s="358">
        <f>'C4'!AO26</f>
        <v>0</v>
      </c>
      <c r="AP34" s="358">
        <f>'C4'!AP26</f>
        <v>0</v>
      </c>
      <c r="AQ34" s="358">
        <f>'C4'!AQ26</f>
        <v>0</v>
      </c>
      <c r="AR34" s="358">
        <f>'C4'!AR26</f>
        <v>0</v>
      </c>
      <c r="AS34" s="358">
        <f>'C4'!AS26</f>
        <v>0</v>
      </c>
      <c r="AT34" s="358">
        <f>'C4'!AT26</f>
        <v>0</v>
      </c>
      <c r="AU34" s="358">
        <f>'C4'!AU26</f>
        <v>0</v>
      </c>
      <c r="AV34" s="358">
        <f>'C4'!AV26</f>
        <v>0</v>
      </c>
      <c r="AW34" s="358">
        <f>'C4'!AW26</f>
        <v>0</v>
      </c>
      <c r="AX34" s="358">
        <f>'C4'!AX26</f>
        <v>0</v>
      </c>
      <c r="AY34" s="358">
        <f>'C4'!AY26</f>
        <v>0</v>
      </c>
      <c r="AZ34" s="358">
        <f>'C4'!AZ26</f>
        <v>0</v>
      </c>
      <c r="BA34" s="358">
        <f>'C4'!BA26</f>
        <v>0</v>
      </c>
      <c r="BB34" s="358">
        <f>'C4'!BB26</f>
        <v>0</v>
      </c>
      <c r="BC34" s="358">
        <f>'C4'!BC26</f>
        <v>0</v>
      </c>
      <c r="BD34" s="358">
        <f>'C4'!BD26</f>
        <v>0</v>
      </c>
      <c r="BE34" s="358">
        <f>'C4'!BE26</f>
        <v>0</v>
      </c>
      <c r="BF34" s="358">
        <f>'C4'!BF26</f>
        <v>0</v>
      </c>
      <c r="BG34" s="358">
        <f>'C4'!BG26</f>
        <v>0</v>
      </c>
      <c r="BH34" s="358">
        <f>'C4'!BH26</f>
        <v>0</v>
      </c>
      <c r="BI34" s="358">
        <f>'C4'!BI26</f>
        <v>0</v>
      </c>
      <c r="BJ34" s="358">
        <f>'C4'!BJ26</f>
        <v>0</v>
      </c>
      <c r="BK34" s="358">
        <f>'C4'!BK26</f>
        <v>0</v>
      </c>
      <c r="BL34" s="358">
        <f>'C4'!BL26</f>
        <v>0</v>
      </c>
      <c r="BM34" s="358">
        <f>'C4'!BM26</f>
        <v>0</v>
      </c>
      <c r="BN34" s="358">
        <f>'C4'!BN26</f>
        <v>0</v>
      </c>
      <c r="BO34" s="358">
        <f>'C4'!BO26</f>
        <v>0</v>
      </c>
      <c r="BP34" s="358">
        <f>'C4'!BP26</f>
        <v>0</v>
      </c>
      <c r="BQ34" s="358">
        <f>'C4'!BQ26</f>
        <v>0</v>
      </c>
      <c r="BR34" s="358">
        <f>'C4'!BR26</f>
        <v>0</v>
      </c>
      <c r="BS34" s="358">
        <f>'C4'!BS26</f>
        <v>0</v>
      </c>
      <c r="BT34" s="358">
        <f>'C4'!BT26</f>
        <v>0</v>
      </c>
      <c r="BU34" s="358">
        <f>'C4'!BU26</f>
        <v>0</v>
      </c>
      <c r="BV34" s="358">
        <f>'C4'!BV26</f>
        <v>0</v>
      </c>
      <c r="BW34" s="358">
        <f>'C4'!BW26</f>
        <v>0</v>
      </c>
      <c r="BX34" s="358">
        <f>'C4'!BX26</f>
        <v>0</v>
      </c>
      <c r="BY34" s="358">
        <f>'C4'!BY26</f>
        <v>0</v>
      </c>
      <c r="BZ34" s="358">
        <f>'C4'!BZ26</f>
        <v>0</v>
      </c>
      <c r="CA34" s="358">
        <f>'C4'!CA26</f>
        <v>0</v>
      </c>
      <c r="CB34" s="358">
        <f>'C4'!CB26</f>
        <v>0</v>
      </c>
      <c r="CC34" s="358">
        <f>'C4'!CC26</f>
        <v>0</v>
      </c>
      <c r="CD34" s="358">
        <f>'C4'!CD26</f>
        <v>0</v>
      </c>
      <c r="CE34" s="358">
        <f>'C4'!CE26</f>
        <v>0</v>
      </c>
      <c r="CF34" s="358">
        <f>'C4'!CF26</f>
        <v>0</v>
      </c>
      <c r="CG34" s="358">
        <f>'C4'!CG26</f>
        <v>0</v>
      </c>
    </row>
    <row r="35" spans="2:85" s="316" customFormat="1" ht="3.75" customHeight="1" x14ac:dyDescent="0.2">
      <c r="B35" s="319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</row>
    <row r="36" spans="2:85" s="20" customFormat="1" ht="12.75" customHeight="1" x14ac:dyDescent="0.2">
      <c r="B36" s="321" t="str">
        <f>Compétences!G1</f>
        <v>Compétence 5 - La culture humaniste - Palier 2</v>
      </c>
      <c r="C36" s="358">
        <f>'C5'!C28</f>
        <v>0</v>
      </c>
      <c r="D36" s="358">
        <f>'C5'!D28</f>
        <v>0</v>
      </c>
      <c r="E36" s="358">
        <f>'C5'!E28</f>
        <v>0</v>
      </c>
      <c r="F36" s="358">
        <f>'C5'!F28</f>
        <v>0</v>
      </c>
      <c r="G36" s="358">
        <f>'C5'!G28</f>
        <v>0</v>
      </c>
      <c r="H36" s="358">
        <f>'C5'!H28</f>
        <v>0</v>
      </c>
      <c r="I36" s="358">
        <f>'C5'!I28</f>
        <v>0</v>
      </c>
      <c r="J36" s="358">
        <f>'C5'!J28</f>
        <v>0</v>
      </c>
      <c r="K36" s="358">
        <f>'C5'!K28</f>
        <v>0</v>
      </c>
      <c r="L36" s="358">
        <f>'C5'!L28</f>
        <v>0</v>
      </c>
      <c r="M36" s="358">
        <f>'C5'!M28</f>
        <v>0</v>
      </c>
      <c r="N36" s="358">
        <f>'C5'!N28</f>
        <v>0</v>
      </c>
      <c r="O36" s="358">
        <f>'C5'!O28</f>
        <v>0</v>
      </c>
      <c r="P36" s="358">
        <f>'C5'!P28</f>
        <v>0</v>
      </c>
      <c r="Q36" s="358">
        <f>'C5'!Q28</f>
        <v>0</v>
      </c>
      <c r="R36" s="358">
        <f>'C5'!R28</f>
        <v>0</v>
      </c>
      <c r="S36" s="358">
        <f>'C5'!S28</f>
        <v>0</v>
      </c>
      <c r="T36" s="358">
        <f>'C5'!T28</f>
        <v>0</v>
      </c>
      <c r="U36" s="358">
        <f>'C5'!U28</f>
        <v>0</v>
      </c>
      <c r="V36" s="358">
        <f>'C5'!V28</f>
        <v>0</v>
      </c>
      <c r="W36" s="358">
        <f>'C5'!W28</f>
        <v>0</v>
      </c>
      <c r="X36" s="358">
        <f>'C5'!X28</f>
        <v>0</v>
      </c>
      <c r="Y36" s="358">
        <f>'C5'!Y28</f>
        <v>0</v>
      </c>
      <c r="Z36" s="358">
        <f>'C5'!Z28</f>
        <v>0</v>
      </c>
      <c r="AA36" s="358">
        <f>'C5'!AA28</f>
        <v>0</v>
      </c>
      <c r="AB36" s="358">
        <f>'C5'!AB28</f>
        <v>0</v>
      </c>
      <c r="AC36" s="358">
        <f>'C5'!AC28</f>
        <v>0</v>
      </c>
      <c r="AD36" s="358">
        <f>'C5'!AD28</f>
        <v>0</v>
      </c>
      <c r="AE36" s="358">
        <f>'C5'!AE28</f>
        <v>0</v>
      </c>
      <c r="AF36" s="358">
        <f>'C5'!AF28</f>
        <v>0</v>
      </c>
      <c r="AG36" s="358">
        <f>'C5'!AG28</f>
        <v>0</v>
      </c>
      <c r="AH36" s="358">
        <f>'C5'!AH28</f>
        <v>0</v>
      </c>
      <c r="AI36" s="358">
        <f>'C5'!AI28</f>
        <v>0</v>
      </c>
      <c r="AJ36" s="358">
        <f>'C5'!AJ28</f>
        <v>0</v>
      </c>
      <c r="AK36" s="358">
        <f>'C5'!AK28</f>
        <v>0</v>
      </c>
      <c r="AL36" s="358">
        <f>'C5'!AL28</f>
        <v>0</v>
      </c>
      <c r="AM36" s="358">
        <f>'C5'!AM28</f>
        <v>0</v>
      </c>
      <c r="AN36" s="358">
        <f>'C5'!AN28</f>
        <v>0</v>
      </c>
      <c r="AO36" s="358">
        <f>'C5'!AO28</f>
        <v>0</v>
      </c>
      <c r="AP36" s="358">
        <f>'C5'!AP28</f>
        <v>0</v>
      </c>
      <c r="AQ36" s="358">
        <f>'C5'!AQ28</f>
        <v>0</v>
      </c>
      <c r="AR36" s="358">
        <f>'C5'!AR28</f>
        <v>0</v>
      </c>
      <c r="AS36" s="358">
        <f>'C5'!AS28</f>
        <v>0</v>
      </c>
      <c r="AT36" s="358">
        <f>'C5'!AT28</f>
        <v>0</v>
      </c>
      <c r="AU36" s="358">
        <f>'C5'!AU28</f>
        <v>0</v>
      </c>
      <c r="AV36" s="358">
        <f>'C5'!AV28</f>
        <v>0</v>
      </c>
      <c r="AW36" s="358">
        <f>'C5'!AW28</f>
        <v>0</v>
      </c>
      <c r="AX36" s="358">
        <f>'C5'!AX28</f>
        <v>0</v>
      </c>
      <c r="AY36" s="358">
        <f>'C5'!AY28</f>
        <v>0</v>
      </c>
      <c r="AZ36" s="358">
        <f>'C5'!AZ28</f>
        <v>0</v>
      </c>
      <c r="BA36" s="358">
        <f>'C5'!BA28</f>
        <v>0</v>
      </c>
      <c r="BB36" s="358">
        <f>'C5'!BB28</f>
        <v>0</v>
      </c>
      <c r="BC36" s="358">
        <f>'C5'!BC28</f>
        <v>0</v>
      </c>
      <c r="BD36" s="358">
        <f>'C5'!BD28</f>
        <v>0</v>
      </c>
      <c r="BE36" s="358">
        <f>'C5'!BE28</f>
        <v>0</v>
      </c>
      <c r="BF36" s="358">
        <f>'C5'!BF28</f>
        <v>0</v>
      </c>
      <c r="BG36" s="358">
        <f>'C5'!BG28</f>
        <v>0</v>
      </c>
      <c r="BH36" s="358">
        <f>'C5'!BH28</f>
        <v>0</v>
      </c>
      <c r="BI36" s="358">
        <f>'C5'!BI28</f>
        <v>0</v>
      </c>
      <c r="BJ36" s="358">
        <f>'C5'!BJ28</f>
        <v>0</v>
      </c>
      <c r="BK36" s="358">
        <f>'C5'!BK28</f>
        <v>0</v>
      </c>
      <c r="BL36" s="358">
        <f>'C5'!BL28</f>
        <v>0</v>
      </c>
      <c r="BM36" s="358">
        <f>'C5'!BM28</f>
        <v>0</v>
      </c>
      <c r="BN36" s="358">
        <f>'C5'!BN28</f>
        <v>0</v>
      </c>
      <c r="BO36" s="358">
        <f>'C5'!BO28</f>
        <v>0</v>
      </c>
      <c r="BP36" s="358">
        <f>'C5'!BP28</f>
        <v>0</v>
      </c>
      <c r="BQ36" s="358">
        <f>'C5'!BQ28</f>
        <v>0</v>
      </c>
      <c r="BR36" s="358">
        <f>'C5'!BR28</f>
        <v>0</v>
      </c>
      <c r="BS36" s="358">
        <f>'C5'!BS28</f>
        <v>0</v>
      </c>
      <c r="BT36" s="358">
        <f>'C5'!BT28</f>
        <v>0</v>
      </c>
      <c r="BU36" s="358">
        <f>'C5'!BU28</f>
        <v>0</v>
      </c>
      <c r="BV36" s="358">
        <f>'C5'!BV28</f>
        <v>0</v>
      </c>
      <c r="BW36" s="358">
        <f>'C5'!BW28</f>
        <v>0</v>
      </c>
      <c r="BX36" s="358">
        <f>'C5'!BX28</f>
        <v>0</v>
      </c>
      <c r="BY36" s="358">
        <f>'C5'!BY28</f>
        <v>0</v>
      </c>
      <c r="BZ36" s="358">
        <f>'C5'!BZ28</f>
        <v>0</v>
      </c>
      <c r="CA36" s="358">
        <f>'C5'!CA28</f>
        <v>0</v>
      </c>
      <c r="CB36" s="358">
        <f>'C5'!CB28</f>
        <v>0</v>
      </c>
      <c r="CC36" s="358">
        <f>'C5'!CC28</f>
        <v>0</v>
      </c>
      <c r="CD36" s="358">
        <f>'C5'!CD28</f>
        <v>0</v>
      </c>
      <c r="CE36" s="358">
        <f>'C5'!CE28</f>
        <v>0</v>
      </c>
      <c r="CF36" s="358">
        <f>'C5'!CF28</f>
        <v>0</v>
      </c>
      <c r="CG36" s="358">
        <f>'C5'!CG28</f>
        <v>0</v>
      </c>
    </row>
    <row r="37" spans="2:85" s="20" customFormat="1" ht="12.75" customHeight="1" x14ac:dyDescent="0.2">
      <c r="B37" s="121" t="str">
        <f>Compétences!G3</f>
        <v>AVOIR DES REPÈRES RELEVANT DU TEMPS ET DE L’ESPACE</v>
      </c>
      <c r="C37" s="358">
        <f>'C5'!C24</f>
        <v>0</v>
      </c>
      <c r="D37" s="358">
        <f>'C5'!D24</f>
        <v>0</v>
      </c>
      <c r="E37" s="358">
        <f>'C5'!E24</f>
        <v>0</v>
      </c>
      <c r="F37" s="358">
        <f>'C5'!F24</f>
        <v>0</v>
      </c>
      <c r="G37" s="358">
        <f>'C5'!G24</f>
        <v>0</v>
      </c>
      <c r="H37" s="358">
        <f>'C5'!H24</f>
        <v>0</v>
      </c>
      <c r="I37" s="358">
        <f>'C5'!I24</f>
        <v>0</v>
      </c>
      <c r="J37" s="358">
        <f>'C5'!J24</f>
        <v>0</v>
      </c>
      <c r="K37" s="358">
        <f>'C5'!K24</f>
        <v>0</v>
      </c>
      <c r="L37" s="358">
        <f>'C5'!L24</f>
        <v>0</v>
      </c>
      <c r="M37" s="358">
        <f>'C5'!M24</f>
        <v>0</v>
      </c>
      <c r="N37" s="358">
        <f>'C5'!N24</f>
        <v>0</v>
      </c>
      <c r="O37" s="358">
        <f>'C5'!O24</f>
        <v>0</v>
      </c>
      <c r="P37" s="358">
        <f>'C5'!P24</f>
        <v>0</v>
      </c>
      <c r="Q37" s="358">
        <f>'C5'!Q24</f>
        <v>0</v>
      </c>
      <c r="R37" s="358">
        <f>'C5'!R24</f>
        <v>0</v>
      </c>
      <c r="S37" s="358">
        <f>'C5'!S24</f>
        <v>0</v>
      </c>
      <c r="T37" s="358">
        <f>'C5'!T24</f>
        <v>0</v>
      </c>
      <c r="U37" s="358">
        <f>'C5'!U24</f>
        <v>0</v>
      </c>
      <c r="V37" s="358">
        <f>'C5'!V24</f>
        <v>0</v>
      </c>
      <c r="W37" s="358">
        <f>'C5'!W24</f>
        <v>0</v>
      </c>
      <c r="X37" s="358">
        <f>'C5'!X24</f>
        <v>0</v>
      </c>
      <c r="Y37" s="358">
        <f>'C5'!Y24</f>
        <v>0</v>
      </c>
      <c r="Z37" s="358">
        <f>'C5'!Z24</f>
        <v>0</v>
      </c>
      <c r="AA37" s="358">
        <f>'C5'!AA24</f>
        <v>0</v>
      </c>
      <c r="AB37" s="358">
        <f>'C5'!AB24</f>
        <v>0</v>
      </c>
      <c r="AC37" s="358">
        <f>'C5'!AC24</f>
        <v>0</v>
      </c>
      <c r="AD37" s="358">
        <f>'C5'!AD24</f>
        <v>0</v>
      </c>
      <c r="AE37" s="358">
        <f>'C5'!AE24</f>
        <v>0</v>
      </c>
      <c r="AF37" s="358">
        <f>'C5'!AF24</f>
        <v>0</v>
      </c>
      <c r="AG37" s="358">
        <f>'C5'!AG24</f>
        <v>0</v>
      </c>
      <c r="AH37" s="358">
        <f>'C5'!AH24</f>
        <v>0</v>
      </c>
      <c r="AI37" s="358">
        <f>'C5'!AI24</f>
        <v>0</v>
      </c>
      <c r="AJ37" s="358">
        <f>'C5'!AJ24</f>
        <v>0</v>
      </c>
      <c r="AK37" s="358">
        <f>'C5'!AK24</f>
        <v>0</v>
      </c>
      <c r="AL37" s="358">
        <f>'C5'!AL24</f>
        <v>0</v>
      </c>
      <c r="AM37" s="358">
        <f>'C5'!AM24</f>
        <v>0</v>
      </c>
      <c r="AN37" s="358">
        <f>'C5'!AN24</f>
        <v>0</v>
      </c>
      <c r="AO37" s="358">
        <f>'C5'!AO24</f>
        <v>0</v>
      </c>
      <c r="AP37" s="358">
        <f>'C5'!AP24</f>
        <v>0</v>
      </c>
      <c r="AQ37" s="358">
        <f>'C5'!AQ24</f>
        <v>0</v>
      </c>
      <c r="AR37" s="358">
        <f>'C5'!AR24</f>
        <v>0</v>
      </c>
      <c r="AS37" s="358">
        <f>'C5'!AS24</f>
        <v>0</v>
      </c>
      <c r="AT37" s="358">
        <f>'C5'!AT24</f>
        <v>0</v>
      </c>
      <c r="AU37" s="358">
        <f>'C5'!AU24</f>
        <v>0</v>
      </c>
      <c r="AV37" s="358">
        <f>'C5'!AV24</f>
        <v>0</v>
      </c>
      <c r="AW37" s="358">
        <f>'C5'!AW24</f>
        <v>0</v>
      </c>
      <c r="AX37" s="358">
        <f>'C5'!AX24</f>
        <v>0</v>
      </c>
      <c r="AY37" s="358">
        <f>'C5'!AY24</f>
        <v>0</v>
      </c>
      <c r="AZ37" s="358">
        <f>'C5'!AZ24</f>
        <v>0</v>
      </c>
      <c r="BA37" s="358">
        <f>'C5'!BA24</f>
        <v>0</v>
      </c>
      <c r="BB37" s="358">
        <f>'C5'!BB24</f>
        <v>0</v>
      </c>
      <c r="BC37" s="358">
        <f>'C5'!BC24</f>
        <v>0</v>
      </c>
      <c r="BD37" s="358">
        <f>'C5'!BD24</f>
        <v>0</v>
      </c>
      <c r="BE37" s="358">
        <f>'C5'!BE24</f>
        <v>0</v>
      </c>
      <c r="BF37" s="358">
        <f>'C5'!BF24</f>
        <v>0</v>
      </c>
      <c r="BG37" s="358">
        <f>'C5'!BG24</f>
        <v>0</v>
      </c>
      <c r="BH37" s="358">
        <f>'C5'!BH24</f>
        <v>0</v>
      </c>
      <c r="BI37" s="358">
        <f>'C5'!BI24</f>
        <v>0</v>
      </c>
      <c r="BJ37" s="358">
        <f>'C5'!BJ24</f>
        <v>0</v>
      </c>
      <c r="BK37" s="358">
        <f>'C5'!BK24</f>
        <v>0</v>
      </c>
      <c r="BL37" s="358">
        <f>'C5'!BL24</f>
        <v>0</v>
      </c>
      <c r="BM37" s="358">
        <f>'C5'!BM24</f>
        <v>0</v>
      </c>
      <c r="BN37" s="358">
        <f>'C5'!BN24</f>
        <v>0</v>
      </c>
      <c r="BO37" s="358">
        <f>'C5'!BO24</f>
        <v>0</v>
      </c>
      <c r="BP37" s="358">
        <f>'C5'!BP24</f>
        <v>0</v>
      </c>
      <c r="BQ37" s="358">
        <f>'C5'!BQ24</f>
        <v>0</v>
      </c>
      <c r="BR37" s="358">
        <f>'C5'!BR24</f>
        <v>0</v>
      </c>
      <c r="BS37" s="358">
        <f>'C5'!BS24</f>
        <v>0</v>
      </c>
      <c r="BT37" s="358">
        <f>'C5'!BT24</f>
        <v>0</v>
      </c>
      <c r="BU37" s="358">
        <f>'C5'!BU24</f>
        <v>0</v>
      </c>
      <c r="BV37" s="358">
        <f>'C5'!BV24</f>
        <v>0</v>
      </c>
      <c r="BW37" s="358">
        <f>'C5'!BW24</f>
        <v>0</v>
      </c>
      <c r="BX37" s="358">
        <f>'C5'!BX24</f>
        <v>0</v>
      </c>
      <c r="BY37" s="358">
        <f>'C5'!BY24</f>
        <v>0</v>
      </c>
      <c r="BZ37" s="358">
        <f>'C5'!BZ24</f>
        <v>0</v>
      </c>
      <c r="CA37" s="358">
        <f>'C5'!CA24</f>
        <v>0</v>
      </c>
      <c r="CB37" s="358">
        <f>'C5'!CB24</f>
        <v>0</v>
      </c>
      <c r="CC37" s="358">
        <f>'C5'!CC24</f>
        <v>0</v>
      </c>
      <c r="CD37" s="358">
        <f>'C5'!CD24</f>
        <v>0</v>
      </c>
      <c r="CE37" s="358">
        <f>'C5'!CE24</f>
        <v>0</v>
      </c>
      <c r="CF37" s="358">
        <f>'C5'!CF24</f>
        <v>0</v>
      </c>
      <c r="CG37" s="358">
        <f>'C5'!CG24</f>
        <v>0</v>
      </c>
    </row>
    <row r="38" spans="2:85" s="20" customFormat="1" ht="12.75" customHeight="1" x14ac:dyDescent="0.2">
      <c r="B38" s="121" t="str">
        <f>Compétences!G8</f>
        <v>AVOIR DES REPÈRES LITTÉRAIRES</v>
      </c>
      <c r="C38" s="358">
        <f>'C5'!C25</f>
        <v>0</v>
      </c>
      <c r="D38" s="358">
        <f>'C5'!D25</f>
        <v>0</v>
      </c>
      <c r="E38" s="358">
        <f>'C5'!E25</f>
        <v>0</v>
      </c>
      <c r="F38" s="358">
        <f>'C5'!F25</f>
        <v>0</v>
      </c>
      <c r="G38" s="358">
        <f>'C5'!G25</f>
        <v>0</v>
      </c>
      <c r="H38" s="358">
        <f>'C5'!H25</f>
        <v>0</v>
      </c>
      <c r="I38" s="358">
        <f>'C5'!I25</f>
        <v>0</v>
      </c>
      <c r="J38" s="358">
        <f>'C5'!J25</f>
        <v>0</v>
      </c>
      <c r="K38" s="358">
        <f>'C5'!K25</f>
        <v>0</v>
      </c>
      <c r="L38" s="358">
        <f>'C5'!L25</f>
        <v>0</v>
      </c>
      <c r="M38" s="358">
        <f>'C5'!M25</f>
        <v>0</v>
      </c>
      <c r="N38" s="358">
        <f>'C5'!N25</f>
        <v>0</v>
      </c>
      <c r="O38" s="358">
        <f>'C5'!O25</f>
        <v>0</v>
      </c>
      <c r="P38" s="358">
        <f>'C5'!P25</f>
        <v>0</v>
      </c>
      <c r="Q38" s="358">
        <f>'C5'!Q25</f>
        <v>0</v>
      </c>
      <c r="R38" s="358">
        <f>'C5'!R25</f>
        <v>0</v>
      </c>
      <c r="S38" s="358">
        <f>'C5'!S25</f>
        <v>0</v>
      </c>
      <c r="T38" s="358">
        <f>'C5'!T25</f>
        <v>0</v>
      </c>
      <c r="U38" s="358">
        <f>'C5'!U25</f>
        <v>0</v>
      </c>
      <c r="V38" s="358">
        <f>'C5'!V25</f>
        <v>0</v>
      </c>
      <c r="W38" s="358">
        <f>'C5'!W25</f>
        <v>0</v>
      </c>
      <c r="X38" s="358">
        <f>'C5'!X25</f>
        <v>0</v>
      </c>
      <c r="Y38" s="358">
        <f>'C5'!Y25</f>
        <v>0</v>
      </c>
      <c r="Z38" s="358">
        <f>'C5'!Z25</f>
        <v>0</v>
      </c>
      <c r="AA38" s="358">
        <f>'C5'!AA25</f>
        <v>0</v>
      </c>
      <c r="AB38" s="358">
        <f>'C5'!AB25</f>
        <v>0</v>
      </c>
      <c r="AC38" s="358">
        <f>'C5'!AC25</f>
        <v>0</v>
      </c>
      <c r="AD38" s="358">
        <f>'C5'!AD25</f>
        <v>0</v>
      </c>
      <c r="AE38" s="358">
        <f>'C5'!AE25</f>
        <v>0</v>
      </c>
      <c r="AF38" s="358">
        <f>'C5'!AF25</f>
        <v>0</v>
      </c>
      <c r="AG38" s="358">
        <f>'C5'!AG25</f>
        <v>0</v>
      </c>
      <c r="AH38" s="358">
        <f>'C5'!AH25</f>
        <v>0</v>
      </c>
      <c r="AI38" s="358">
        <f>'C5'!AI25</f>
        <v>0</v>
      </c>
      <c r="AJ38" s="358">
        <f>'C5'!AJ25</f>
        <v>0</v>
      </c>
      <c r="AK38" s="358">
        <f>'C5'!AK25</f>
        <v>0</v>
      </c>
      <c r="AL38" s="358">
        <f>'C5'!AL25</f>
        <v>0</v>
      </c>
      <c r="AM38" s="358">
        <f>'C5'!AM25</f>
        <v>0</v>
      </c>
      <c r="AN38" s="358">
        <f>'C5'!AN25</f>
        <v>0</v>
      </c>
      <c r="AO38" s="358">
        <f>'C5'!AO25</f>
        <v>0</v>
      </c>
      <c r="AP38" s="358">
        <f>'C5'!AP25</f>
        <v>0</v>
      </c>
      <c r="AQ38" s="358">
        <f>'C5'!AQ25</f>
        <v>0</v>
      </c>
      <c r="AR38" s="358">
        <f>'C5'!AR25</f>
        <v>0</v>
      </c>
      <c r="AS38" s="358">
        <f>'C5'!AS25</f>
        <v>0</v>
      </c>
      <c r="AT38" s="358">
        <f>'C5'!AT25</f>
        <v>0</v>
      </c>
      <c r="AU38" s="358">
        <f>'C5'!AU25</f>
        <v>0</v>
      </c>
      <c r="AV38" s="358">
        <f>'C5'!AV25</f>
        <v>0</v>
      </c>
      <c r="AW38" s="358">
        <f>'C5'!AW25</f>
        <v>0</v>
      </c>
      <c r="AX38" s="358">
        <f>'C5'!AX25</f>
        <v>0</v>
      </c>
      <c r="AY38" s="358">
        <f>'C5'!AY25</f>
        <v>0</v>
      </c>
      <c r="AZ38" s="358">
        <f>'C5'!AZ25</f>
        <v>0</v>
      </c>
      <c r="BA38" s="358">
        <f>'C5'!BA25</f>
        <v>0</v>
      </c>
      <c r="BB38" s="358">
        <f>'C5'!BB25</f>
        <v>0</v>
      </c>
      <c r="BC38" s="358">
        <f>'C5'!BC25</f>
        <v>0</v>
      </c>
      <c r="BD38" s="358">
        <f>'C5'!BD25</f>
        <v>0</v>
      </c>
      <c r="BE38" s="358">
        <f>'C5'!BE25</f>
        <v>0</v>
      </c>
      <c r="BF38" s="358">
        <f>'C5'!BF25</f>
        <v>0</v>
      </c>
      <c r="BG38" s="358">
        <f>'C5'!BG25</f>
        <v>0</v>
      </c>
      <c r="BH38" s="358">
        <f>'C5'!BH25</f>
        <v>0</v>
      </c>
      <c r="BI38" s="358">
        <f>'C5'!BI25</f>
        <v>0</v>
      </c>
      <c r="BJ38" s="358">
        <f>'C5'!BJ25</f>
        <v>0</v>
      </c>
      <c r="BK38" s="358">
        <f>'C5'!BK25</f>
        <v>0</v>
      </c>
      <c r="BL38" s="358">
        <f>'C5'!BL25</f>
        <v>0</v>
      </c>
      <c r="BM38" s="358">
        <f>'C5'!BM25</f>
        <v>0</v>
      </c>
      <c r="BN38" s="358">
        <f>'C5'!BN25</f>
        <v>0</v>
      </c>
      <c r="BO38" s="358">
        <f>'C5'!BO25</f>
        <v>0</v>
      </c>
      <c r="BP38" s="358">
        <f>'C5'!BP25</f>
        <v>0</v>
      </c>
      <c r="BQ38" s="358">
        <f>'C5'!BQ25</f>
        <v>0</v>
      </c>
      <c r="BR38" s="358">
        <f>'C5'!BR25</f>
        <v>0</v>
      </c>
      <c r="BS38" s="358">
        <f>'C5'!BS25</f>
        <v>0</v>
      </c>
      <c r="BT38" s="358">
        <f>'C5'!BT25</f>
        <v>0</v>
      </c>
      <c r="BU38" s="358">
        <f>'C5'!BU25</f>
        <v>0</v>
      </c>
      <c r="BV38" s="358">
        <f>'C5'!BV25</f>
        <v>0</v>
      </c>
      <c r="BW38" s="358">
        <f>'C5'!BW25</f>
        <v>0</v>
      </c>
      <c r="BX38" s="358">
        <f>'C5'!BX25</f>
        <v>0</v>
      </c>
      <c r="BY38" s="358">
        <f>'C5'!BY25</f>
        <v>0</v>
      </c>
      <c r="BZ38" s="358">
        <f>'C5'!BZ25</f>
        <v>0</v>
      </c>
      <c r="CA38" s="358">
        <f>'C5'!CA25</f>
        <v>0</v>
      </c>
      <c r="CB38" s="358">
        <f>'C5'!CB25</f>
        <v>0</v>
      </c>
      <c r="CC38" s="358">
        <f>'C5'!CC25</f>
        <v>0</v>
      </c>
      <c r="CD38" s="358">
        <f>'C5'!CD25</f>
        <v>0</v>
      </c>
      <c r="CE38" s="358">
        <f>'C5'!CE25</f>
        <v>0</v>
      </c>
      <c r="CF38" s="358">
        <f>'C5'!CF25</f>
        <v>0</v>
      </c>
      <c r="CG38" s="358">
        <f>'C5'!CG25</f>
        <v>0</v>
      </c>
    </row>
    <row r="39" spans="2:85" s="20" customFormat="1" ht="12.75" customHeight="1" x14ac:dyDescent="0.2">
      <c r="B39" s="121" t="str">
        <f>Compétences!G11</f>
        <v>LIRE ET PRATIQUER DIFFÉRENTS LANGAGES</v>
      </c>
      <c r="C39" s="358">
        <f>'C5'!C26</f>
        <v>0</v>
      </c>
      <c r="D39" s="358">
        <f>'C5'!D26</f>
        <v>0</v>
      </c>
      <c r="E39" s="358">
        <f>'C5'!E26</f>
        <v>0</v>
      </c>
      <c r="F39" s="358">
        <f>'C5'!F26</f>
        <v>0</v>
      </c>
      <c r="G39" s="358">
        <f>'C5'!G26</f>
        <v>0</v>
      </c>
      <c r="H39" s="358">
        <f>'C5'!H26</f>
        <v>0</v>
      </c>
      <c r="I39" s="358">
        <f>'C5'!I26</f>
        <v>0</v>
      </c>
      <c r="J39" s="358">
        <f>'C5'!J26</f>
        <v>0</v>
      </c>
      <c r="K39" s="358">
        <f>'C5'!K26</f>
        <v>0</v>
      </c>
      <c r="L39" s="358">
        <f>'C5'!L26</f>
        <v>0</v>
      </c>
      <c r="M39" s="358">
        <f>'C5'!M26</f>
        <v>0</v>
      </c>
      <c r="N39" s="358">
        <f>'C5'!N26</f>
        <v>0</v>
      </c>
      <c r="O39" s="358">
        <f>'C5'!O26</f>
        <v>0</v>
      </c>
      <c r="P39" s="358">
        <f>'C5'!P26</f>
        <v>0</v>
      </c>
      <c r="Q39" s="358">
        <f>'C5'!Q26</f>
        <v>0</v>
      </c>
      <c r="R39" s="358">
        <f>'C5'!R26</f>
        <v>0</v>
      </c>
      <c r="S39" s="358">
        <f>'C5'!S26</f>
        <v>0</v>
      </c>
      <c r="T39" s="358">
        <f>'C5'!T26</f>
        <v>0</v>
      </c>
      <c r="U39" s="358">
        <f>'C5'!U26</f>
        <v>0</v>
      </c>
      <c r="V39" s="358">
        <f>'C5'!V26</f>
        <v>0</v>
      </c>
      <c r="W39" s="358">
        <f>'C5'!W26</f>
        <v>0</v>
      </c>
      <c r="X39" s="358">
        <f>'C5'!X26</f>
        <v>0</v>
      </c>
      <c r="Y39" s="358">
        <f>'C5'!Y26</f>
        <v>0</v>
      </c>
      <c r="Z39" s="358">
        <f>'C5'!Z26</f>
        <v>0</v>
      </c>
      <c r="AA39" s="358">
        <f>'C5'!AA26</f>
        <v>0</v>
      </c>
      <c r="AB39" s="358">
        <f>'C5'!AB26</f>
        <v>0</v>
      </c>
      <c r="AC39" s="358">
        <f>'C5'!AC26</f>
        <v>0</v>
      </c>
      <c r="AD39" s="358">
        <f>'C5'!AD26</f>
        <v>0</v>
      </c>
      <c r="AE39" s="358">
        <f>'C5'!AE26</f>
        <v>0</v>
      </c>
      <c r="AF39" s="358">
        <f>'C5'!AF26</f>
        <v>0</v>
      </c>
      <c r="AG39" s="358">
        <f>'C5'!AG26</f>
        <v>0</v>
      </c>
      <c r="AH39" s="358">
        <f>'C5'!AH26</f>
        <v>0</v>
      </c>
      <c r="AI39" s="358">
        <f>'C5'!AI26</f>
        <v>0</v>
      </c>
      <c r="AJ39" s="358">
        <f>'C5'!AJ26</f>
        <v>0</v>
      </c>
      <c r="AK39" s="358">
        <f>'C5'!AK26</f>
        <v>0</v>
      </c>
      <c r="AL39" s="358">
        <f>'C5'!AL26</f>
        <v>0</v>
      </c>
      <c r="AM39" s="358">
        <f>'C5'!AM26</f>
        <v>0</v>
      </c>
      <c r="AN39" s="358">
        <f>'C5'!AN26</f>
        <v>0</v>
      </c>
      <c r="AO39" s="358">
        <f>'C5'!AO26</f>
        <v>0</v>
      </c>
      <c r="AP39" s="358">
        <f>'C5'!AP26</f>
        <v>0</v>
      </c>
      <c r="AQ39" s="358">
        <f>'C5'!AQ26</f>
        <v>0</v>
      </c>
      <c r="AR39" s="358">
        <f>'C5'!AR26</f>
        <v>0</v>
      </c>
      <c r="AS39" s="358">
        <f>'C5'!AS26</f>
        <v>0</v>
      </c>
      <c r="AT39" s="358">
        <f>'C5'!AT26</f>
        <v>0</v>
      </c>
      <c r="AU39" s="358">
        <f>'C5'!AU26</f>
        <v>0</v>
      </c>
      <c r="AV39" s="358">
        <f>'C5'!AV26</f>
        <v>0</v>
      </c>
      <c r="AW39" s="358">
        <f>'C5'!AW26</f>
        <v>0</v>
      </c>
      <c r="AX39" s="358">
        <f>'C5'!AX26</f>
        <v>0</v>
      </c>
      <c r="AY39" s="358">
        <f>'C5'!AY26</f>
        <v>0</v>
      </c>
      <c r="AZ39" s="358">
        <f>'C5'!AZ26</f>
        <v>0</v>
      </c>
      <c r="BA39" s="358">
        <f>'C5'!BA26</f>
        <v>0</v>
      </c>
      <c r="BB39" s="358">
        <f>'C5'!BB26</f>
        <v>0</v>
      </c>
      <c r="BC39" s="358">
        <f>'C5'!BC26</f>
        <v>0</v>
      </c>
      <c r="BD39" s="358">
        <f>'C5'!BD26</f>
        <v>0</v>
      </c>
      <c r="BE39" s="358">
        <f>'C5'!BE26</f>
        <v>0</v>
      </c>
      <c r="BF39" s="358">
        <f>'C5'!BF26</f>
        <v>0</v>
      </c>
      <c r="BG39" s="358">
        <f>'C5'!BG26</f>
        <v>0</v>
      </c>
      <c r="BH39" s="358">
        <f>'C5'!BH26</f>
        <v>0</v>
      </c>
      <c r="BI39" s="358">
        <f>'C5'!BI26</f>
        <v>0</v>
      </c>
      <c r="BJ39" s="358">
        <f>'C5'!BJ26</f>
        <v>0</v>
      </c>
      <c r="BK39" s="358">
        <f>'C5'!BK26</f>
        <v>0</v>
      </c>
      <c r="BL39" s="358">
        <f>'C5'!BL26</f>
        <v>0</v>
      </c>
      <c r="BM39" s="358">
        <f>'C5'!BM26</f>
        <v>0</v>
      </c>
      <c r="BN39" s="358">
        <f>'C5'!BN26</f>
        <v>0</v>
      </c>
      <c r="BO39" s="358">
        <f>'C5'!BO26</f>
        <v>0</v>
      </c>
      <c r="BP39" s="358">
        <f>'C5'!BP26</f>
        <v>0</v>
      </c>
      <c r="BQ39" s="358">
        <f>'C5'!BQ26</f>
        <v>0</v>
      </c>
      <c r="BR39" s="358">
        <f>'C5'!BR26</f>
        <v>0</v>
      </c>
      <c r="BS39" s="358">
        <f>'C5'!BS26</f>
        <v>0</v>
      </c>
      <c r="BT39" s="358">
        <f>'C5'!BT26</f>
        <v>0</v>
      </c>
      <c r="BU39" s="358">
        <f>'C5'!BU26</f>
        <v>0</v>
      </c>
      <c r="BV39" s="358">
        <f>'C5'!BV26</f>
        <v>0</v>
      </c>
      <c r="BW39" s="358">
        <f>'C5'!BW26</f>
        <v>0</v>
      </c>
      <c r="BX39" s="358">
        <f>'C5'!BX26</f>
        <v>0</v>
      </c>
      <c r="BY39" s="358">
        <f>'C5'!BY26</f>
        <v>0</v>
      </c>
      <c r="BZ39" s="358">
        <f>'C5'!BZ26</f>
        <v>0</v>
      </c>
      <c r="CA39" s="358">
        <f>'C5'!CA26</f>
        <v>0</v>
      </c>
      <c r="CB39" s="358">
        <f>'C5'!CB26</f>
        <v>0</v>
      </c>
      <c r="CC39" s="358">
        <f>'C5'!CC26</f>
        <v>0</v>
      </c>
      <c r="CD39" s="358">
        <f>'C5'!CD26</f>
        <v>0</v>
      </c>
      <c r="CE39" s="358">
        <f>'C5'!CE26</f>
        <v>0</v>
      </c>
      <c r="CF39" s="358">
        <f>'C5'!CF26</f>
        <v>0</v>
      </c>
      <c r="CG39" s="358">
        <f>'C5'!CG26</f>
        <v>0</v>
      </c>
    </row>
    <row r="40" spans="2:85" s="20" customFormat="1" ht="12.75" customHeight="1" x14ac:dyDescent="0.2">
      <c r="B40" s="121" t="str">
        <f>Compétences!G13</f>
        <v>PRATIQUER LES ARTS ET AVOIR DES REPÈRES EN HISTOIRE DES ARTS</v>
      </c>
      <c r="C40" s="358">
        <f>'C5'!C27</f>
        <v>0</v>
      </c>
      <c r="D40" s="358">
        <f>'C5'!D27</f>
        <v>0</v>
      </c>
      <c r="E40" s="358">
        <f>'C5'!E27</f>
        <v>0</v>
      </c>
      <c r="F40" s="358">
        <f>'C5'!F27</f>
        <v>0</v>
      </c>
      <c r="G40" s="358">
        <f>'C5'!G27</f>
        <v>0</v>
      </c>
      <c r="H40" s="358">
        <f>'C5'!H27</f>
        <v>0</v>
      </c>
      <c r="I40" s="358">
        <f>'C5'!I27</f>
        <v>0</v>
      </c>
      <c r="J40" s="358">
        <f>'C5'!J27</f>
        <v>0</v>
      </c>
      <c r="K40" s="358">
        <f>'C5'!K27</f>
        <v>0</v>
      </c>
      <c r="L40" s="358">
        <f>'C5'!L27</f>
        <v>0</v>
      </c>
      <c r="M40" s="358">
        <f>'C5'!M27</f>
        <v>0</v>
      </c>
      <c r="N40" s="358">
        <f>'C5'!N27</f>
        <v>0</v>
      </c>
      <c r="O40" s="358">
        <f>'C5'!O27</f>
        <v>0</v>
      </c>
      <c r="P40" s="358">
        <f>'C5'!P27</f>
        <v>0</v>
      </c>
      <c r="Q40" s="358">
        <f>'C5'!Q27</f>
        <v>0</v>
      </c>
      <c r="R40" s="358">
        <f>'C5'!R27</f>
        <v>0</v>
      </c>
      <c r="S40" s="358">
        <f>'C5'!S27</f>
        <v>0</v>
      </c>
      <c r="T40" s="358">
        <f>'C5'!T27</f>
        <v>0</v>
      </c>
      <c r="U40" s="358">
        <f>'C5'!U27</f>
        <v>0</v>
      </c>
      <c r="V40" s="358">
        <f>'C5'!V27</f>
        <v>0</v>
      </c>
      <c r="W40" s="358">
        <f>'C5'!W27</f>
        <v>0</v>
      </c>
      <c r="X40" s="358">
        <f>'C5'!X27</f>
        <v>0</v>
      </c>
      <c r="Y40" s="358">
        <f>'C5'!Y27</f>
        <v>0</v>
      </c>
      <c r="Z40" s="358">
        <f>'C5'!Z27</f>
        <v>0</v>
      </c>
      <c r="AA40" s="358">
        <f>'C5'!AA27</f>
        <v>0</v>
      </c>
      <c r="AB40" s="358">
        <f>'C5'!AB27</f>
        <v>0</v>
      </c>
      <c r="AC40" s="358">
        <f>'C5'!AC27</f>
        <v>0</v>
      </c>
      <c r="AD40" s="358">
        <f>'C5'!AD27</f>
        <v>0</v>
      </c>
      <c r="AE40" s="358">
        <f>'C5'!AE27</f>
        <v>0</v>
      </c>
      <c r="AF40" s="358">
        <f>'C5'!AF27</f>
        <v>0</v>
      </c>
      <c r="AG40" s="358">
        <f>'C5'!AG27</f>
        <v>0</v>
      </c>
      <c r="AH40" s="358">
        <f>'C5'!AH27</f>
        <v>0</v>
      </c>
      <c r="AI40" s="358">
        <f>'C5'!AI27</f>
        <v>0</v>
      </c>
      <c r="AJ40" s="358">
        <f>'C5'!AJ27</f>
        <v>0</v>
      </c>
      <c r="AK40" s="358">
        <f>'C5'!AK27</f>
        <v>0</v>
      </c>
      <c r="AL40" s="358">
        <f>'C5'!AL27</f>
        <v>0</v>
      </c>
      <c r="AM40" s="358">
        <f>'C5'!AM27</f>
        <v>0</v>
      </c>
      <c r="AN40" s="358">
        <f>'C5'!AN27</f>
        <v>0</v>
      </c>
      <c r="AO40" s="358">
        <f>'C5'!AO27</f>
        <v>0</v>
      </c>
      <c r="AP40" s="358">
        <f>'C5'!AP27</f>
        <v>0</v>
      </c>
      <c r="AQ40" s="358">
        <f>'C5'!AQ27</f>
        <v>0</v>
      </c>
      <c r="AR40" s="358">
        <f>'C5'!AR27</f>
        <v>0</v>
      </c>
      <c r="AS40" s="358">
        <f>'C5'!AS27</f>
        <v>0</v>
      </c>
      <c r="AT40" s="358">
        <f>'C5'!AT27</f>
        <v>0</v>
      </c>
      <c r="AU40" s="358">
        <f>'C5'!AU27</f>
        <v>0</v>
      </c>
      <c r="AV40" s="358">
        <f>'C5'!AV27</f>
        <v>0</v>
      </c>
      <c r="AW40" s="358">
        <f>'C5'!AW27</f>
        <v>0</v>
      </c>
      <c r="AX40" s="358">
        <f>'C5'!AX27</f>
        <v>0</v>
      </c>
      <c r="AY40" s="358">
        <f>'C5'!AY27</f>
        <v>0</v>
      </c>
      <c r="AZ40" s="358">
        <f>'C5'!AZ27</f>
        <v>0</v>
      </c>
      <c r="BA40" s="358">
        <f>'C5'!BA27</f>
        <v>0</v>
      </c>
      <c r="BB40" s="358">
        <f>'C5'!BB27</f>
        <v>0</v>
      </c>
      <c r="BC40" s="358">
        <f>'C5'!BC27</f>
        <v>0</v>
      </c>
      <c r="BD40" s="358">
        <f>'C5'!BD27</f>
        <v>0</v>
      </c>
      <c r="BE40" s="358">
        <f>'C5'!BE27</f>
        <v>0</v>
      </c>
      <c r="BF40" s="358">
        <f>'C5'!BF27</f>
        <v>0</v>
      </c>
      <c r="BG40" s="358">
        <f>'C5'!BG27</f>
        <v>0</v>
      </c>
      <c r="BH40" s="358">
        <f>'C5'!BH27</f>
        <v>0</v>
      </c>
      <c r="BI40" s="358">
        <f>'C5'!BI27</f>
        <v>0</v>
      </c>
      <c r="BJ40" s="358">
        <f>'C5'!BJ27</f>
        <v>0</v>
      </c>
      <c r="BK40" s="358">
        <f>'C5'!BK27</f>
        <v>0</v>
      </c>
      <c r="BL40" s="358">
        <f>'C5'!BL27</f>
        <v>0</v>
      </c>
      <c r="BM40" s="358">
        <f>'C5'!BM27</f>
        <v>0</v>
      </c>
      <c r="BN40" s="358">
        <f>'C5'!BN27</f>
        <v>0</v>
      </c>
      <c r="BO40" s="358">
        <f>'C5'!BO27</f>
        <v>0</v>
      </c>
      <c r="BP40" s="358">
        <f>'C5'!BP27</f>
        <v>0</v>
      </c>
      <c r="BQ40" s="358">
        <f>'C5'!BQ27</f>
        <v>0</v>
      </c>
      <c r="BR40" s="358">
        <f>'C5'!BR27</f>
        <v>0</v>
      </c>
      <c r="BS40" s="358">
        <f>'C5'!BS27</f>
        <v>0</v>
      </c>
      <c r="BT40" s="358">
        <f>'C5'!BT27</f>
        <v>0</v>
      </c>
      <c r="BU40" s="358">
        <f>'C5'!BU27</f>
        <v>0</v>
      </c>
      <c r="BV40" s="358">
        <f>'C5'!BV27</f>
        <v>0</v>
      </c>
      <c r="BW40" s="358">
        <f>'C5'!BW27</f>
        <v>0</v>
      </c>
      <c r="BX40" s="358">
        <f>'C5'!BX27</f>
        <v>0</v>
      </c>
      <c r="BY40" s="358">
        <f>'C5'!BY27</f>
        <v>0</v>
      </c>
      <c r="BZ40" s="358">
        <f>'C5'!BZ27</f>
        <v>0</v>
      </c>
      <c r="CA40" s="358">
        <f>'C5'!CA27</f>
        <v>0</v>
      </c>
      <c r="CB40" s="358">
        <f>'C5'!CB27</f>
        <v>0</v>
      </c>
      <c r="CC40" s="358">
        <f>'C5'!CC27</f>
        <v>0</v>
      </c>
      <c r="CD40" s="358">
        <f>'C5'!CD27</f>
        <v>0</v>
      </c>
      <c r="CE40" s="358">
        <f>'C5'!CE27</f>
        <v>0</v>
      </c>
      <c r="CF40" s="358">
        <f>'C5'!CF27</f>
        <v>0</v>
      </c>
      <c r="CG40" s="358">
        <f>'C5'!CG27</f>
        <v>0</v>
      </c>
    </row>
    <row r="41" spans="2:85" s="316" customFormat="1" ht="3.75" customHeight="1" x14ac:dyDescent="0.2">
      <c r="B41" s="320"/>
      <c r="C41" s="318"/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</row>
    <row r="42" spans="2:85" s="20" customFormat="1" ht="12.75" customHeight="1" x14ac:dyDescent="0.2">
      <c r="B42" s="321" t="str">
        <f>Compétences!H1</f>
        <v>Compétence 6 - Les compétences sociales et civiques - Palier 2</v>
      </c>
      <c r="C42" s="358">
        <f>'C6'!C15</f>
        <v>0</v>
      </c>
      <c r="D42" s="358">
        <f>'C6'!D15</f>
        <v>0</v>
      </c>
      <c r="E42" s="358">
        <f>'C6'!E15</f>
        <v>0</v>
      </c>
      <c r="F42" s="358">
        <f>'C6'!F15</f>
        <v>0</v>
      </c>
      <c r="G42" s="358">
        <f>'C6'!G15</f>
        <v>0</v>
      </c>
      <c r="H42" s="358">
        <f>'C6'!H15</f>
        <v>0</v>
      </c>
      <c r="I42" s="358">
        <f>'C6'!I15</f>
        <v>0</v>
      </c>
      <c r="J42" s="358">
        <f>'C6'!J15</f>
        <v>0</v>
      </c>
      <c r="K42" s="358">
        <f>'C6'!K15</f>
        <v>0</v>
      </c>
      <c r="L42" s="358">
        <f>'C6'!L15</f>
        <v>0</v>
      </c>
      <c r="M42" s="358">
        <f>'C6'!M15</f>
        <v>0</v>
      </c>
      <c r="N42" s="358">
        <f>'C6'!N15</f>
        <v>0</v>
      </c>
      <c r="O42" s="358">
        <f>'C6'!O15</f>
        <v>0</v>
      </c>
      <c r="P42" s="358">
        <f>'C6'!P15</f>
        <v>0</v>
      </c>
      <c r="Q42" s="358">
        <f>'C6'!Q15</f>
        <v>0</v>
      </c>
      <c r="R42" s="358">
        <f>'C6'!R15</f>
        <v>0</v>
      </c>
      <c r="S42" s="358">
        <f>'C6'!S15</f>
        <v>0</v>
      </c>
      <c r="T42" s="358">
        <f>'C6'!T15</f>
        <v>0</v>
      </c>
      <c r="U42" s="358">
        <f>'C6'!U15</f>
        <v>0</v>
      </c>
      <c r="V42" s="358">
        <f>'C6'!V15</f>
        <v>0</v>
      </c>
      <c r="W42" s="358">
        <f>'C6'!W15</f>
        <v>0</v>
      </c>
      <c r="X42" s="358">
        <f>'C6'!X15</f>
        <v>0</v>
      </c>
      <c r="Y42" s="358">
        <f>'C6'!Y15</f>
        <v>0</v>
      </c>
      <c r="Z42" s="358">
        <f>'C6'!Z15</f>
        <v>0</v>
      </c>
      <c r="AA42" s="358">
        <f>'C6'!AA15</f>
        <v>0</v>
      </c>
      <c r="AB42" s="358">
        <f>'C6'!AB15</f>
        <v>0</v>
      </c>
      <c r="AC42" s="358">
        <f>'C6'!AC15</f>
        <v>0</v>
      </c>
      <c r="AD42" s="358">
        <f>'C6'!AD15</f>
        <v>0</v>
      </c>
      <c r="AE42" s="358">
        <f>'C6'!AE15</f>
        <v>0</v>
      </c>
      <c r="AF42" s="358">
        <f>'C6'!AF15</f>
        <v>0</v>
      </c>
      <c r="AG42" s="358">
        <f>'C6'!AG15</f>
        <v>0</v>
      </c>
      <c r="AH42" s="358">
        <f>'C6'!AH15</f>
        <v>0</v>
      </c>
      <c r="AI42" s="358">
        <f>'C6'!AI15</f>
        <v>0</v>
      </c>
      <c r="AJ42" s="358">
        <f>'C6'!AJ15</f>
        <v>0</v>
      </c>
      <c r="AK42" s="358">
        <f>'C6'!AK15</f>
        <v>0</v>
      </c>
      <c r="AL42" s="358">
        <f>'C6'!AL15</f>
        <v>0</v>
      </c>
      <c r="AM42" s="358">
        <f>'C6'!AM15</f>
        <v>0</v>
      </c>
      <c r="AN42" s="358">
        <f>'C6'!AN15</f>
        <v>0</v>
      </c>
      <c r="AO42" s="358">
        <f>'C6'!AO15</f>
        <v>0</v>
      </c>
      <c r="AP42" s="358">
        <f>'C6'!AP15</f>
        <v>0</v>
      </c>
      <c r="AQ42" s="358">
        <f>'C6'!AQ15</f>
        <v>0</v>
      </c>
      <c r="AR42" s="358">
        <f>'C6'!AR15</f>
        <v>0</v>
      </c>
      <c r="AS42" s="358">
        <f>'C6'!AS15</f>
        <v>0</v>
      </c>
      <c r="AT42" s="358">
        <f>'C6'!AT15</f>
        <v>0</v>
      </c>
      <c r="AU42" s="358">
        <f>'C6'!AU15</f>
        <v>0</v>
      </c>
      <c r="AV42" s="358">
        <f>'C6'!AV15</f>
        <v>0</v>
      </c>
      <c r="AW42" s="358">
        <f>'C6'!AW15</f>
        <v>0</v>
      </c>
      <c r="AX42" s="358">
        <f>'C6'!AX15</f>
        <v>0</v>
      </c>
      <c r="AY42" s="358">
        <f>'C6'!AY15</f>
        <v>0</v>
      </c>
      <c r="AZ42" s="358">
        <f>'C6'!AZ15</f>
        <v>0</v>
      </c>
      <c r="BA42" s="358">
        <f>'C6'!BA15</f>
        <v>0</v>
      </c>
      <c r="BB42" s="358">
        <f>'C6'!BB15</f>
        <v>0</v>
      </c>
      <c r="BC42" s="358">
        <f>'C6'!BC15</f>
        <v>0</v>
      </c>
      <c r="BD42" s="358">
        <f>'C6'!BD15</f>
        <v>0</v>
      </c>
      <c r="BE42" s="358">
        <f>'C6'!BE15</f>
        <v>0</v>
      </c>
      <c r="BF42" s="358">
        <f>'C6'!BF15</f>
        <v>0</v>
      </c>
      <c r="BG42" s="358">
        <f>'C6'!BG15</f>
        <v>0</v>
      </c>
      <c r="BH42" s="358">
        <f>'C6'!BH15</f>
        <v>0</v>
      </c>
      <c r="BI42" s="358">
        <f>'C6'!BI15</f>
        <v>0</v>
      </c>
      <c r="BJ42" s="358">
        <f>'C6'!BJ15</f>
        <v>0</v>
      </c>
      <c r="BK42" s="358">
        <f>'C6'!BK15</f>
        <v>0</v>
      </c>
      <c r="BL42" s="358">
        <f>'C6'!BL15</f>
        <v>0</v>
      </c>
      <c r="BM42" s="358">
        <f>'C6'!BM15</f>
        <v>0</v>
      </c>
      <c r="BN42" s="358">
        <f>'C6'!BN15</f>
        <v>0</v>
      </c>
      <c r="BO42" s="358">
        <f>'C6'!BO15</f>
        <v>0</v>
      </c>
      <c r="BP42" s="358">
        <f>'C6'!BP15</f>
        <v>0</v>
      </c>
      <c r="BQ42" s="358">
        <f>'C6'!BQ15</f>
        <v>0</v>
      </c>
      <c r="BR42" s="358">
        <f>'C6'!BR15</f>
        <v>0</v>
      </c>
      <c r="BS42" s="358">
        <f>'C6'!BS15</f>
        <v>0</v>
      </c>
      <c r="BT42" s="358">
        <f>'C6'!BT15</f>
        <v>0</v>
      </c>
      <c r="BU42" s="358">
        <f>'C6'!BU15</f>
        <v>0</v>
      </c>
      <c r="BV42" s="358">
        <f>'C6'!BV15</f>
        <v>0</v>
      </c>
      <c r="BW42" s="358">
        <f>'C6'!BW15</f>
        <v>0</v>
      </c>
      <c r="BX42" s="358">
        <f>'C6'!BX15</f>
        <v>0</v>
      </c>
      <c r="BY42" s="358">
        <f>'C6'!BY15</f>
        <v>0</v>
      </c>
      <c r="BZ42" s="358">
        <f>'C6'!BZ15</f>
        <v>0</v>
      </c>
      <c r="CA42" s="358">
        <f>'C6'!CA15</f>
        <v>0</v>
      </c>
      <c r="CB42" s="358">
        <f>'C6'!CB15</f>
        <v>0</v>
      </c>
      <c r="CC42" s="358">
        <f>'C6'!CC15</f>
        <v>0</v>
      </c>
      <c r="CD42" s="358">
        <f>'C6'!CD15</f>
        <v>0</v>
      </c>
      <c r="CE42" s="358">
        <f>'C6'!CE15</f>
        <v>0</v>
      </c>
      <c r="CF42" s="358">
        <f>'C6'!CF15</f>
        <v>0</v>
      </c>
      <c r="CG42" s="358">
        <f>'C6'!CG15</f>
        <v>0</v>
      </c>
    </row>
    <row r="43" spans="2:85" s="20" customFormat="1" ht="12.75" customHeight="1" x14ac:dyDescent="0.2">
      <c r="B43" s="121" t="str">
        <f>Compétences!H3</f>
        <v>CONNAITRE LES PRINCIPES ET FONDEMENTS DE LA VIE CIVIQUE ET SOCIALE</v>
      </c>
      <c r="C43" s="358">
        <f>'C6'!C13</f>
        <v>0</v>
      </c>
      <c r="D43" s="358">
        <f>'C6'!D13</f>
        <v>0</v>
      </c>
      <c r="E43" s="358">
        <f>'C6'!E13</f>
        <v>0</v>
      </c>
      <c r="F43" s="358">
        <f>'C6'!F13</f>
        <v>0</v>
      </c>
      <c r="G43" s="358">
        <f>'C6'!G13</f>
        <v>0</v>
      </c>
      <c r="H43" s="358">
        <f>'C6'!H13</f>
        <v>0</v>
      </c>
      <c r="I43" s="358">
        <f>'C6'!I13</f>
        <v>0</v>
      </c>
      <c r="J43" s="358">
        <f>'C6'!J13</f>
        <v>0</v>
      </c>
      <c r="K43" s="358">
        <f>'C6'!K13</f>
        <v>0</v>
      </c>
      <c r="L43" s="358">
        <f>'C6'!L13</f>
        <v>0</v>
      </c>
      <c r="M43" s="358">
        <f>'C6'!M13</f>
        <v>0</v>
      </c>
      <c r="N43" s="358">
        <f>'C6'!N13</f>
        <v>0</v>
      </c>
      <c r="O43" s="358">
        <f>'C6'!O13</f>
        <v>0</v>
      </c>
      <c r="P43" s="358">
        <f>'C6'!P13</f>
        <v>0</v>
      </c>
      <c r="Q43" s="358">
        <f>'C6'!Q13</f>
        <v>0</v>
      </c>
      <c r="R43" s="358">
        <f>'C6'!R13</f>
        <v>0</v>
      </c>
      <c r="S43" s="358">
        <f>'C6'!S13</f>
        <v>0</v>
      </c>
      <c r="T43" s="358">
        <f>'C6'!T13</f>
        <v>0</v>
      </c>
      <c r="U43" s="358">
        <f>'C6'!U13</f>
        <v>0</v>
      </c>
      <c r="V43" s="358">
        <f>'C6'!V13</f>
        <v>0</v>
      </c>
      <c r="W43" s="358">
        <f>'C6'!W13</f>
        <v>0</v>
      </c>
      <c r="X43" s="358">
        <f>'C6'!X13</f>
        <v>0</v>
      </c>
      <c r="Y43" s="358">
        <f>'C6'!Y13</f>
        <v>0</v>
      </c>
      <c r="Z43" s="358">
        <f>'C6'!Z13</f>
        <v>0</v>
      </c>
      <c r="AA43" s="358">
        <f>'C6'!AA13</f>
        <v>0</v>
      </c>
      <c r="AB43" s="358">
        <f>'C6'!AB13</f>
        <v>0</v>
      </c>
      <c r="AC43" s="358">
        <f>'C6'!AC13</f>
        <v>0</v>
      </c>
      <c r="AD43" s="358">
        <f>'C6'!AD13</f>
        <v>0</v>
      </c>
      <c r="AE43" s="358">
        <f>'C6'!AE13</f>
        <v>0</v>
      </c>
      <c r="AF43" s="358">
        <f>'C6'!AF13</f>
        <v>0</v>
      </c>
      <c r="AG43" s="358">
        <f>'C6'!AG13</f>
        <v>0</v>
      </c>
      <c r="AH43" s="358">
        <f>'C6'!AH13</f>
        <v>0</v>
      </c>
      <c r="AI43" s="358">
        <f>'C6'!AI13</f>
        <v>0</v>
      </c>
      <c r="AJ43" s="358">
        <f>'C6'!AJ13</f>
        <v>0</v>
      </c>
      <c r="AK43" s="358">
        <f>'C6'!AK13</f>
        <v>0</v>
      </c>
      <c r="AL43" s="358">
        <f>'C6'!AL13</f>
        <v>0</v>
      </c>
      <c r="AM43" s="358">
        <f>'C6'!AM13</f>
        <v>0</v>
      </c>
      <c r="AN43" s="358">
        <f>'C6'!AN13</f>
        <v>0</v>
      </c>
      <c r="AO43" s="358">
        <f>'C6'!AO13</f>
        <v>0</v>
      </c>
      <c r="AP43" s="358">
        <f>'C6'!AP13</f>
        <v>0</v>
      </c>
      <c r="AQ43" s="358">
        <f>'C6'!AQ13</f>
        <v>0</v>
      </c>
      <c r="AR43" s="358">
        <f>'C6'!AR13</f>
        <v>0</v>
      </c>
      <c r="AS43" s="358">
        <f>'C6'!AS13</f>
        <v>0</v>
      </c>
      <c r="AT43" s="358">
        <f>'C6'!AT13</f>
        <v>0</v>
      </c>
      <c r="AU43" s="358">
        <f>'C6'!AU13</f>
        <v>0</v>
      </c>
      <c r="AV43" s="358">
        <f>'C6'!AV13</f>
        <v>0</v>
      </c>
      <c r="AW43" s="358">
        <f>'C6'!AW13</f>
        <v>0</v>
      </c>
      <c r="AX43" s="358">
        <f>'C6'!AX13</f>
        <v>0</v>
      </c>
      <c r="AY43" s="358">
        <f>'C6'!AY13</f>
        <v>0</v>
      </c>
      <c r="AZ43" s="358">
        <f>'C6'!AZ13</f>
        <v>0</v>
      </c>
      <c r="BA43" s="358">
        <f>'C6'!BA13</f>
        <v>0</v>
      </c>
      <c r="BB43" s="358">
        <f>'C6'!BB13</f>
        <v>0</v>
      </c>
      <c r="BC43" s="358">
        <f>'C6'!BC13</f>
        <v>0</v>
      </c>
      <c r="BD43" s="358">
        <f>'C6'!BD13</f>
        <v>0</v>
      </c>
      <c r="BE43" s="358">
        <f>'C6'!BE13</f>
        <v>0</v>
      </c>
      <c r="BF43" s="358">
        <f>'C6'!BF13</f>
        <v>0</v>
      </c>
      <c r="BG43" s="358">
        <f>'C6'!BG13</f>
        <v>0</v>
      </c>
      <c r="BH43" s="358">
        <f>'C6'!BH13</f>
        <v>0</v>
      </c>
      <c r="BI43" s="358">
        <f>'C6'!BI13</f>
        <v>0</v>
      </c>
      <c r="BJ43" s="358">
        <f>'C6'!BJ13</f>
        <v>0</v>
      </c>
      <c r="BK43" s="358">
        <f>'C6'!BK13</f>
        <v>0</v>
      </c>
      <c r="BL43" s="358">
        <f>'C6'!BL13</f>
        <v>0</v>
      </c>
      <c r="BM43" s="358">
        <f>'C6'!BM13</f>
        <v>0</v>
      </c>
      <c r="BN43" s="358">
        <f>'C6'!BN13</f>
        <v>0</v>
      </c>
      <c r="BO43" s="358">
        <f>'C6'!BO13</f>
        <v>0</v>
      </c>
      <c r="BP43" s="358">
        <f>'C6'!BP13</f>
        <v>0</v>
      </c>
      <c r="BQ43" s="358">
        <f>'C6'!BQ13</f>
        <v>0</v>
      </c>
      <c r="BR43" s="358">
        <f>'C6'!BR13</f>
        <v>0</v>
      </c>
      <c r="BS43" s="358">
        <f>'C6'!BS13</f>
        <v>0</v>
      </c>
      <c r="BT43" s="358">
        <f>'C6'!BT13</f>
        <v>0</v>
      </c>
      <c r="BU43" s="358">
        <f>'C6'!BU13</f>
        <v>0</v>
      </c>
      <c r="BV43" s="358">
        <f>'C6'!BV13</f>
        <v>0</v>
      </c>
      <c r="BW43" s="358">
        <f>'C6'!BW13</f>
        <v>0</v>
      </c>
      <c r="BX43" s="358">
        <f>'C6'!BX13</f>
        <v>0</v>
      </c>
      <c r="BY43" s="358">
        <f>'C6'!BY13</f>
        <v>0</v>
      </c>
      <c r="BZ43" s="358">
        <f>'C6'!BZ13</f>
        <v>0</v>
      </c>
      <c r="CA43" s="358">
        <f>'C6'!CA13</f>
        <v>0</v>
      </c>
      <c r="CB43" s="358">
        <f>'C6'!CB13</f>
        <v>0</v>
      </c>
      <c r="CC43" s="358">
        <f>'C6'!CC13</f>
        <v>0</v>
      </c>
      <c r="CD43" s="358">
        <f>'C6'!CD13</f>
        <v>0</v>
      </c>
      <c r="CE43" s="358">
        <f>'C6'!CE13</f>
        <v>0</v>
      </c>
      <c r="CF43" s="358">
        <f>'C6'!CF13</f>
        <v>0</v>
      </c>
      <c r="CG43" s="358">
        <f>'C6'!CG13</f>
        <v>0</v>
      </c>
    </row>
    <row r="44" spans="2:85" s="20" customFormat="1" ht="12.75" customHeight="1" x14ac:dyDescent="0.2">
      <c r="B44" s="121" t="str">
        <f>Compétences!H7</f>
        <v>AVOIR UN COMPORTEMENT RESPONSABLE</v>
      </c>
      <c r="C44" s="358">
        <f>'C6'!C14</f>
        <v>0</v>
      </c>
      <c r="D44" s="358">
        <f>'C6'!D14</f>
        <v>0</v>
      </c>
      <c r="E44" s="358">
        <f>'C6'!E14</f>
        <v>0</v>
      </c>
      <c r="F44" s="358">
        <f>'C6'!F14</f>
        <v>0</v>
      </c>
      <c r="G44" s="358">
        <f>'C6'!G14</f>
        <v>0</v>
      </c>
      <c r="H44" s="358">
        <f>'C6'!H14</f>
        <v>0</v>
      </c>
      <c r="I44" s="358">
        <f>'C6'!I14</f>
        <v>0</v>
      </c>
      <c r="J44" s="358">
        <f>'C6'!J14</f>
        <v>0</v>
      </c>
      <c r="K44" s="358">
        <f>'C6'!K14</f>
        <v>0</v>
      </c>
      <c r="L44" s="358">
        <f>'C6'!L14</f>
        <v>0</v>
      </c>
      <c r="M44" s="358">
        <f>'C6'!M14</f>
        <v>0</v>
      </c>
      <c r="N44" s="358">
        <f>'C6'!N14</f>
        <v>0</v>
      </c>
      <c r="O44" s="358">
        <f>'C6'!O14</f>
        <v>0</v>
      </c>
      <c r="P44" s="358">
        <f>'C6'!P14</f>
        <v>0</v>
      </c>
      <c r="Q44" s="358">
        <f>'C6'!Q14</f>
        <v>0</v>
      </c>
      <c r="R44" s="358">
        <f>'C6'!R14</f>
        <v>0</v>
      </c>
      <c r="S44" s="358">
        <f>'C6'!S14</f>
        <v>0</v>
      </c>
      <c r="T44" s="358">
        <f>'C6'!T14</f>
        <v>0</v>
      </c>
      <c r="U44" s="358">
        <f>'C6'!U14</f>
        <v>0</v>
      </c>
      <c r="V44" s="358">
        <f>'C6'!V14</f>
        <v>0</v>
      </c>
      <c r="W44" s="358">
        <f>'C6'!W14</f>
        <v>0</v>
      </c>
      <c r="X44" s="358">
        <f>'C6'!X14</f>
        <v>0</v>
      </c>
      <c r="Y44" s="358">
        <f>'C6'!Y14</f>
        <v>0</v>
      </c>
      <c r="Z44" s="358">
        <f>'C6'!Z14</f>
        <v>0</v>
      </c>
      <c r="AA44" s="358">
        <f>'C6'!AA14</f>
        <v>0</v>
      </c>
      <c r="AB44" s="358">
        <f>'C6'!AB14</f>
        <v>0</v>
      </c>
      <c r="AC44" s="358">
        <f>'C6'!AC14</f>
        <v>0</v>
      </c>
      <c r="AD44" s="358">
        <f>'C6'!AD14</f>
        <v>0</v>
      </c>
      <c r="AE44" s="358">
        <f>'C6'!AE14</f>
        <v>0</v>
      </c>
      <c r="AF44" s="358">
        <f>'C6'!AF14</f>
        <v>0</v>
      </c>
      <c r="AG44" s="358">
        <f>'C6'!AG14</f>
        <v>0</v>
      </c>
      <c r="AH44" s="358">
        <f>'C6'!AH14</f>
        <v>0</v>
      </c>
      <c r="AI44" s="358">
        <f>'C6'!AI14</f>
        <v>0</v>
      </c>
      <c r="AJ44" s="358">
        <f>'C6'!AJ14</f>
        <v>0</v>
      </c>
      <c r="AK44" s="358">
        <f>'C6'!AK14</f>
        <v>0</v>
      </c>
      <c r="AL44" s="358">
        <f>'C6'!AL14</f>
        <v>0</v>
      </c>
      <c r="AM44" s="358">
        <f>'C6'!AM14</f>
        <v>0</v>
      </c>
      <c r="AN44" s="358">
        <f>'C6'!AN14</f>
        <v>0</v>
      </c>
      <c r="AO44" s="358">
        <f>'C6'!AO14</f>
        <v>0</v>
      </c>
      <c r="AP44" s="358">
        <f>'C6'!AP14</f>
        <v>0</v>
      </c>
      <c r="AQ44" s="358">
        <f>'C6'!AQ14</f>
        <v>0</v>
      </c>
      <c r="AR44" s="358">
        <f>'C6'!AR14</f>
        <v>0</v>
      </c>
      <c r="AS44" s="358">
        <f>'C6'!AS14</f>
        <v>0</v>
      </c>
      <c r="AT44" s="358">
        <f>'C6'!AT14</f>
        <v>0</v>
      </c>
      <c r="AU44" s="358">
        <f>'C6'!AU14</f>
        <v>0</v>
      </c>
      <c r="AV44" s="358">
        <f>'C6'!AV14</f>
        <v>0</v>
      </c>
      <c r="AW44" s="358">
        <f>'C6'!AW14</f>
        <v>0</v>
      </c>
      <c r="AX44" s="358">
        <f>'C6'!AX14</f>
        <v>0</v>
      </c>
      <c r="AY44" s="358">
        <f>'C6'!AY14</f>
        <v>0</v>
      </c>
      <c r="AZ44" s="358">
        <f>'C6'!AZ14</f>
        <v>0</v>
      </c>
      <c r="BA44" s="358">
        <f>'C6'!BA14</f>
        <v>0</v>
      </c>
      <c r="BB44" s="358">
        <f>'C6'!BB14</f>
        <v>0</v>
      </c>
      <c r="BC44" s="358">
        <f>'C6'!BC14</f>
        <v>0</v>
      </c>
      <c r="BD44" s="358">
        <f>'C6'!BD14</f>
        <v>0</v>
      </c>
      <c r="BE44" s="358">
        <f>'C6'!BE14</f>
        <v>0</v>
      </c>
      <c r="BF44" s="358">
        <f>'C6'!BF14</f>
        <v>0</v>
      </c>
      <c r="BG44" s="358">
        <f>'C6'!BG14</f>
        <v>0</v>
      </c>
      <c r="BH44" s="358">
        <f>'C6'!BH14</f>
        <v>0</v>
      </c>
      <c r="BI44" s="358">
        <f>'C6'!BI14</f>
        <v>0</v>
      </c>
      <c r="BJ44" s="358">
        <f>'C6'!BJ14</f>
        <v>0</v>
      </c>
      <c r="BK44" s="358">
        <f>'C6'!BK14</f>
        <v>0</v>
      </c>
      <c r="BL44" s="358">
        <f>'C6'!BL14</f>
        <v>0</v>
      </c>
      <c r="BM44" s="358">
        <f>'C6'!BM14</f>
        <v>0</v>
      </c>
      <c r="BN44" s="358">
        <f>'C6'!BN14</f>
        <v>0</v>
      </c>
      <c r="BO44" s="358">
        <f>'C6'!BO14</f>
        <v>0</v>
      </c>
      <c r="BP44" s="358">
        <f>'C6'!BP14</f>
        <v>0</v>
      </c>
      <c r="BQ44" s="358">
        <f>'C6'!BQ14</f>
        <v>0</v>
      </c>
      <c r="BR44" s="358">
        <f>'C6'!BR14</f>
        <v>0</v>
      </c>
      <c r="BS44" s="358">
        <f>'C6'!BS14</f>
        <v>0</v>
      </c>
      <c r="BT44" s="358">
        <f>'C6'!BT14</f>
        <v>0</v>
      </c>
      <c r="BU44" s="358">
        <f>'C6'!BU14</f>
        <v>0</v>
      </c>
      <c r="BV44" s="358">
        <f>'C6'!BV14</f>
        <v>0</v>
      </c>
      <c r="BW44" s="358">
        <f>'C6'!BW14</f>
        <v>0</v>
      </c>
      <c r="BX44" s="358">
        <f>'C6'!BX14</f>
        <v>0</v>
      </c>
      <c r="BY44" s="358">
        <f>'C6'!BY14</f>
        <v>0</v>
      </c>
      <c r="BZ44" s="358">
        <f>'C6'!BZ14</f>
        <v>0</v>
      </c>
      <c r="CA44" s="358">
        <f>'C6'!CA14</f>
        <v>0</v>
      </c>
      <c r="CB44" s="358">
        <f>'C6'!CB14</f>
        <v>0</v>
      </c>
      <c r="CC44" s="358">
        <f>'C6'!CC14</f>
        <v>0</v>
      </c>
      <c r="CD44" s="358">
        <f>'C6'!CD14</f>
        <v>0</v>
      </c>
      <c r="CE44" s="358">
        <f>'C6'!CE14</f>
        <v>0</v>
      </c>
      <c r="CF44" s="358">
        <f>'C6'!CF14</f>
        <v>0</v>
      </c>
      <c r="CG44" s="358">
        <f>'C6'!CG14</f>
        <v>0</v>
      </c>
    </row>
    <row r="45" spans="2:85" s="316" customFormat="1" ht="3.75" customHeight="1" x14ac:dyDescent="0.2">
      <c r="B45" s="320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8"/>
      <c r="AG45" s="318"/>
      <c r="AH45" s="318"/>
      <c r="AI45" s="318"/>
      <c r="AJ45" s="318"/>
      <c r="AK45" s="318"/>
      <c r="AL45" s="318"/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8"/>
      <c r="BK45" s="318"/>
      <c r="BL45" s="318"/>
      <c r="BM45" s="318"/>
      <c r="BN45" s="318"/>
      <c r="BO45" s="318"/>
      <c r="BP45" s="318"/>
      <c r="BQ45" s="318"/>
      <c r="BR45" s="318"/>
      <c r="BS45" s="318"/>
      <c r="BT45" s="318"/>
      <c r="BU45" s="318"/>
      <c r="BV45" s="318"/>
      <c r="BW45" s="318"/>
      <c r="BX45" s="318"/>
      <c r="BY45" s="318"/>
      <c r="BZ45" s="318"/>
      <c r="CA45" s="318"/>
      <c r="CB45" s="318"/>
      <c r="CC45" s="318"/>
      <c r="CD45" s="318"/>
      <c r="CE45" s="318"/>
      <c r="CF45" s="318"/>
      <c r="CG45" s="318"/>
    </row>
    <row r="46" spans="2:85" s="20" customFormat="1" ht="12.75" customHeight="1" x14ac:dyDescent="0.2">
      <c r="B46" s="321" t="str">
        <f>Compétences!I1</f>
        <v>Compétence 7 - L’autonomie et l’initiative - Palier 2</v>
      </c>
      <c r="C46" s="358">
        <f>'C7'!C21</f>
        <v>0</v>
      </c>
      <c r="D46" s="358">
        <f>'C7'!D21</f>
        <v>0</v>
      </c>
      <c r="E46" s="358">
        <f>'C7'!E21</f>
        <v>0</v>
      </c>
      <c r="F46" s="358">
        <f>'C7'!F21</f>
        <v>0</v>
      </c>
      <c r="G46" s="358">
        <f>'C7'!G21</f>
        <v>0</v>
      </c>
      <c r="H46" s="358">
        <f>'C7'!H21</f>
        <v>0</v>
      </c>
      <c r="I46" s="358">
        <f>'C7'!I21</f>
        <v>0</v>
      </c>
      <c r="J46" s="358">
        <f>'C7'!J21</f>
        <v>0</v>
      </c>
      <c r="K46" s="358">
        <f>'C7'!K21</f>
        <v>0</v>
      </c>
      <c r="L46" s="358">
        <f>'C7'!L21</f>
        <v>0</v>
      </c>
      <c r="M46" s="358">
        <f>'C7'!M21</f>
        <v>0</v>
      </c>
      <c r="N46" s="358">
        <f>'C7'!N21</f>
        <v>0</v>
      </c>
      <c r="O46" s="358">
        <f>'C7'!O21</f>
        <v>0</v>
      </c>
      <c r="P46" s="358">
        <f>'C7'!P21</f>
        <v>0</v>
      </c>
      <c r="Q46" s="358">
        <f>'C7'!Q21</f>
        <v>0</v>
      </c>
      <c r="R46" s="358">
        <f>'C7'!R21</f>
        <v>0</v>
      </c>
      <c r="S46" s="358">
        <f>'C7'!S21</f>
        <v>0</v>
      </c>
      <c r="T46" s="358">
        <f>'C7'!T21</f>
        <v>0</v>
      </c>
      <c r="U46" s="358">
        <f>'C7'!U21</f>
        <v>0</v>
      </c>
      <c r="V46" s="358">
        <f>'C7'!V21</f>
        <v>0</v>
      </c>
      <c r="W46" s="358">
        <f>'C7'!W21</f>
        <v>0</v>
      </c>
      <c r="X46" s="358">
        <f>'C7'!X21</f>
        <v>0</v>
      </c>
      <c r="Y46" s="358">
        <f>'C7'!Y21</f>
        <v>0</v>
      </c>
      <c r="Z46" s="358">
        <f>'C7'!Z21</f>
        <v>0</v>
      </c>
      <c r="AA46" s="358">
        <f>'C7'!AA21</f>
        <v>0</v>
      </c>
      <c r="AB46" s="358">
        <f>'C7'!AB21</f>
        <v>0</v>
      </c>
      <c r="AC46" s="358">
        <f>'C7'!AC21</f>
        <v>0</v>
      </c>
      <c r="AD46" s="358">
        <f>'C7'!AD21</f>
        <v>0</v>
      </c>
      <c r="AE46" s="358">
        <f>'C7'!AE21</f>
        <v>0</v>
      </c>
      <c r="AF46" s="358">
        <f>'C7'!AF21</f>
        <v>0</v>
      </c>
      <c r="AG46" s="358">
        <f>'C7'!AG21</f>
        <v>0</v>
      </c>
      <c r="AH46" s="358">
        <f>'C7'!AH21</f>
        <v>0</v>
      </c>
      <c r="AI46" s="358">
        <f>'C7'!AI21</f>
        <v>0</v>
      </c>
      <c r="AJ46" s="358">
        <f>'C7'!AJ21</f>
        <v>0</v>
      </c>
      <c r="AK46" s="358">
        <f>'C7'!AK21</f>
        <v>0</v>
      </c>
      <c r="AL46" s="358">
        <f>'C7'!AL21</f>
        <v>0</v>
      </c>
      <c r="AM46" s="358">
        <f>'C7'!AM21</f>
        <v>0</v>
      </c>
      <c r="AN46" s="358">
        <f>'C7'!AN21</f>
        <v>0</v>
      </c>
      <c r="AO46" s="358">
        <f>'C7'!AO21</f>
        <v>0</v>
      </c>
      <c r="AP46" s="358">
        <f>'C7'!AP21</f>
        <v>0</v>
      </c>
      <c r="AQ46" s="358">
        <f>'C7'!AQ21</f>
        <v>0</v>
      </c>
      <c r="AR46" s="358">
        <f>'C7'!AR21</f>
        <v>0</v>
      </c>
      <c r="AS46" s="358">
        <f>'C7'!AS21</f>
        <v>0</v>
      </c>
      <c r="AT46" s="358">
        <f>'C7'!AT21</f>
        <v>0</v>
      </c>
      <c r="AU46" s="358">
        <f>'C7'!AU21</f>
        <v>0</v>
      </c>
      <c r="AV46" s="358">
        <f>'C7'!AV21</f>
        <v>0</v>
      </c>
      <c r="AW46" s="358">
        <f>'C7'!AW21</f>
        <v>0</v>
      </c>
      <c r="AX46" s="358">
        <f>'C7'!AX21</f>
        <v>0</v>
      </c>
      <c r="AY46" s="358">
        <f>'C7'!AY21</f>
        <v>0</v>
      </c>
      <c r="AZ46" s="358">
        <f>'C7'!AZ21</f>
        <v>0</v>
      </c>
      <c r="BA46" s="358">
        <f>'C7'!BA21</f>
        <v>0</v>
      </c>
      <c r="BB46" s="358">
        <f>'C7'!BB21</f>
        <v>0</v>
      </c>
      <c r="BC46" s="358">
        <f>'C7'!BC21</f>
        <v>0</v>
      </c>
      <c r="BD46" s="358">
        <f>'C7'!BD21</f>
        <v>0</v>
      </c>
      <c r="BE46" s="358">
        <f>'C7'!BE21</f>
        <v>0</v>
      </c>
      <c r="BF46" s="358">
        <f>'C7'!BF21</f>
        <v>0</v>
      </c>
      <c r="BG46" s="358">
        <f>'C7'!BG21</f>
        <v>0</v>
      </c>
      <c r="BH46" s="358">
        <f>'C7'!BH21</f>
        <v>0</v>
      </c>
      <c r="BI46" s="358">
        <f>'C7'!BI21</f>
        <v>0</v>
      </c>
      <c r="BJ46" s="358">
        <f>'C7'!BJ21</f>
        <v>0</v>
      </c>
      <c r="BK46" s="358">
        <f>'C7'!BK21</f>
        <v>0</v>
      </c>
      <c r="BL46" s="358">
        <f>'C7'!BL21</f>
        <v>0</v>
      </c>
      <c r="BM46" s="358">
        <f>'C7'!BM21</f>
        <v>0</v>
      </c>
      <c r="BN46" s="358">
        <f>'C7'!BN21</f>
        <v>0</v>
      </c>
      <c r="BO46" s="358">
        <f>'C7'!BO21</f>
        <v>0</v>
      </c>
      <c r="BP46" s="358">
        <f>'C7'!BP21</f>
        <v>0</v>
      </c>
      <c r="BQ46" s="358">
        <f>'C7'!BQ21</f>
        <v>0</v>
      </c>
      <c r="BR46" s="358">
        <f>'C7'!BR21</f>
        <v>0</v>
      </c>
      <c r="BS46" s="358">
        <f>'C7'!BS21</f>
        <v>0</v>
      </c>
      <c r="BT46" s="358">
        <f>'C7'!BT21</f>
        <v>0</v>
      </c>
      <c r="BU46" s="358">
        <f>'C7'!BU21</f>
        <v>0</v>
      </c>
      <c r="BV46" s="358">
        <f>'C7'!BV21</f>
        <v>0</v>
      </c>
      <c r="BW46" s="358">
        <f>'C7'!BW21</f>
        <v>0</v>
      </c>
      <c r="BX46" s="358">
        <f>'C7'!BX21</f>
        <v>0</v>
      </c>
      <c r="BY46" s="358">
        <f>'C7'!BY21</f>
        <v>0</v>
      </c>
      <c r="BZ46" s="358">
        <f>'C7'!BZ21</f>
        <v>0</v>
      </c>
      <c r="CA46" s="358">
        <f>'C7'!CA21</f>
        <v>0</v>
      </c>
      <c r="CB46" s="358">
        <f>'C7'!CB21</f>
        <v>0</v>
      </c>
      <c r="CC46" s="358">
        <f>'C7'!CC21</f>
        <v>0</v>
      </c>
      <c r="CD46" s="358">
        <f>'C7'!CD21</f>
        <v>0</v>
      </c>
      <c r="CE46" s="358">
        <f>'C7'!CE21</f>
        <v>0</v>
      </c>
      <c r="CF46" s="358">
        <f>'C7'!CF21</f>
        <v>0</v>
      </c>
      <c r="CG46" s="358">
        <f>'C7'!CG21</f>
        <v>0</v>
      </c>
    </row>
    <row r="47" spans="2:85" s="20" customFormat="1" ht="12.75" customHeight="1" x14ac:dyDescent="0.2">
      <c r="B47" s="121" t="str">
        <f>Compétences!I3</f>
        <v>S’APPUYER SUR DES MÉTHODES DE TRAVAIL POUR ÊTRE AUTONOME</v>
      </c>
      <c r="C47" s="358">
        <f>'C7'!C18</f>
        <v>0</v>
      </c>
      <c r="D47" s="358">
        <f>'C7'!D18</f>
        <v>0</v>
      </c>
      <c r="E47" s="358">
        <f>'C7'!E18</f>
        <v>0</v>
      </c>
      <c r="F47" s="358">
        <f>'C7'!F18</f>
        <v>0</v>
      </c>
      <c r="G47" s="358">
        <f>'C7'!G18</f>
        <v>0</v>
      </c>
      <c r="H47" s="358">
        <f>'C7'!H18</f>
        <v>0</v>
      </c>
      <c r="I47" s="358">
        <f>'C7'!I18</f>
        <v>0</v>
      </c>
      <c r="J47" s="358">
        <f>'C7'!J18</f>
        <v>0</v>
      </c>
      <c r="K47" s="358">
        <f>'C7'!K18</f>
        <v>0</v>
      </c>
      <c r="L47" s="358">
        <f>'C7'!L18</f>
        <v>0</v>
      </c>
      <c r="M47" s="358">
        <f>'C7'!M18</f>
        <v>0</v>
      </c>
      <c r="N47" s="358">
        <f>'C7'!N18</f>
        <v>0</v>
      </c>
      <c r="O47" s="358">
        <f>'C7'!O18</f>
        <v>0</v>
      </c>
      <c r="P47" s="358">
        <f>'C7'!P18</f>
        <v>0</v>
      </c>
      <c r="Q47" s="358">
        <f>'C7'!Q18</f>
        <v>0</v>
      </c>
      <c r="R47" s="358">
        <f>'C7'!R18</f>
        <v>0</v>
      </c>
      <c r="S47" s="358">
        <f>'C7'!S18</f>
        <v>0</v>
      </c>
      <c r="T47" s="358">
        <f>'C7'!T18</f>
        <v>0</v>
      </c>
      <c r="U47" s="358">
        <f>'C7'!U18</f>
        <v>0</v>
      </c>
      <c r="V47" s="358">
        <f>'C7'!V18</f>
        <v>0</v>
      </c>
      <c r="W47" s="358">
        <f>'C7'!W18</f>
        <v>0</v>
      </c>
      <c r="X47" s="358">
        <f>'C7'!X18</f>
        <v>0</v>
      </c>
      <c r="Y47" s="358">
        <f>'C7'!Y18</f>
        <v>0</v>
      </c>
      <c r="Z47" s="358">
        <f>'C7'!Z18</f>
        <v>0</v>
      </c>
      <c r="AA47" s="358">
        <f>'C7'!AA18</f>
        <v>0</v>
      </c>
      <c r="AB47" s="358">
        <f>'C7'!AB18</f>
        <v>0</v>
      </c>
      <c r="AC47" s="358">
        <f>'C7'!AC18</f>
        <v>0</v>
      </c>
      <c r="AD47" s="358">
        <f>'C7'!AD18</f>
        <v>0</v>
      </c>
      <c r="AE47" s="358">
        <f>'C7'!AE18</f>
        <v>0</v>
      </c>
      <c r="AF47" s="358">
        <f>'C7'!AF18</f>
        <v>0</v>
      </c>
      <c r="AG47" s="358">
        <f>'C7'!AG18</f>
        <v>0</v>
      </c>
      <c r="AH47" s="358">
        <f>'C7'!AH18</f>
        <v>0</v>
      </c>
      <c r="AI47" s="358">
        <f>'C7'!AI18</f>
        <v>0</v>
      </c>
      <c r="AJ47" s="358">
        <f>'C7'!AJ18</f>
        <v>0</v>
      </c>
      <c r="AK47" s="358">
        <f>'C7'!AK18</f>
        <v>0</v>
      </c>
      <c r="AL47" s="358">
        <f>'C7'!AL18</f>
        <v>0</v>
      </c>
      <c r="AM47" s="358">
        <f>'C7'!AM18</f>
        <v>0</v>
      </c>
      <c r="AN47" s="358">
        <f>'C7'!AN18</f>
        <v>0</v>
      </c>
      <c r="AO47" s="358">
        <f>'C7'!AO18</f>
        <v>0</v>
      </c>
      <c r="AP47" s="358">
        <f>'C7'!AP18</f>
        <v>0</v>
      </c>
      <c r="AQ47" s="358">
        <f>'C7'!AQ18</f>
        <v>0</v>
      </c>
      <c r="AR47" s="358">
        <f>'C7'!AR18</f>
        <v>0</v>
      </c>
      <c r="AS47" s="358">
        <f>'C7'!AS18</f>
        <v>0</v>
      </c>
      <c r="AT47" s="358">
        <f>'C7'!AT18</f>
        <v>0</v>
      </c>
      <c r="AU47" s="358">
        <f>'C7'!AU18</f>
        <v>0</v>
      </c>
      <c r="AV47" s="358">
        <f>'C7'!AV18</f>
        <v>0</v>
      </c>
      <c r="AW47" s="358">
        <f>'C7'!AW18</f>
        <v>0</v>
      </c>
      <c r="AX47" s="358">
        <f>'C7'!AX18</f>
        <v>0</v>
      </c>
      <c r="AY47" s="358">
        <f>'C7'!AY18</f>
        <v>0</v>
      </c>
      <c r="AZ47" s="358">
        <f>'C7'!AZ18</f>
        <v>0</v>
      </c>
      <c r="BA47" s="358">
        <f>'C7'!BA18</f>
        <v>0</v>
      </c>
      <c r="BB47" s="358">
        <f>'C7'!BB18</f>
        <v>0</v>
      </c>
      <c r="BC47" s="358">
        <f>'C7'!BC18</f>
        <v>0</v>
      </c>
      <c r="BD47" s="358">
        <f>'C7'!BD18</f>
        <v>0</v>
      </c>
      <c r="BE47" s="358">
        <f>'C7'!BE18</f>
        <v>0</v>
      </c>
      <c r="BF47" s="358">
        <f>'C7'!BF18</f>
        <v>0</v>
      </c>
      <c r="BG47" s="358">
        <f>'C7'!BG18</f>
        <v>0</v>
      </c>
      <c r="BH47" s="358">
        <f>'C7'!BH18</f>
        <v>0</v>
      </c>
      <c r="BI47" s="358">
        <f>'C7'!BI18</f>
        <v>0</v>
      </c>
      <c r="BJ47" s="358">
        <f>'C7'!BJ18</f>
        <v>0</v>
      </c>
      <c r="BK47" s="358">
        <f>'C7'!BK18</f>
        <v>0</v>
      </c>
      <c r="BL47" s="358">
        <f>'C7'!BL18</f>
        <v>0</v>
      </c>
      <c r="BM47" s="358">
        <f>'C7'!BM18</f>
        <v>0</v>
      </c>
      <c r="BN47" s="358">
        <f>'C7'!BN18</f>
        <v>0</v>
      </c>
      <c r="BO47" s="358">
        <f>'C7'!BO18</f>
        <v>0</v>
      </c>
      <c r="BP47" s="358">
        <f>'C7'!BP18</f>
        <v>0</v>
      </c>
      <c r="BQ47" s="358">
        <f>'C7'!BQ18</f>
        <v>0</v>
      </c>
      <c r="BR47" s="358">
        <f>'C7'!BR18</f>
        <v>0</v>
      </c>
      <c r="BS47" s="358">
        <f>'C7'!BS18</f>
        <v>0</v>
      </c>
      <c r="BT47" s="358">
        <f>'C7'!BT18</f>
        <v>0</v>
      </c>
      <c r="BU47" s="358">
        <f>'C7'!BU18</f>
        <v>0</v>
      </c>
      <c r="BV47" s="358">
        <f>'C7'!BV18</f>
        <v>0</v>
      </c>
      <c r="BW47" s="358">
        <f>'C7'!BW18</f>
        <v>0</v>
      </c>
      <c r="BX47" s="358">
        <f>'C7'!BX18</f>
        <v>0</v>
      </c>
      <c r="BY47" s="358">
        <f>'C7'!BY18</f>
        <v>0</v>
      </c>
      <c r="BZ47" s="358">
        <f>'C7'!BZ18</f>
        <v>0</v>
      </c>
      <c r="CA47" s="358">
        <f>'C7'!CA18</f>
        <v>0</v>
      </c>
      <c r="CB47" s="358">
        <f>'C7'!CB18</f>
        <v>0</v>
      </c>
      <c r="CC47" s="358">
        <f>'C7'!CC18</f>
        <v>0</v>
      </c>
      <c r="CD47" s="358">
        <f>'C7'!CD18</f>
        <v>0</v>
      </c>
      <c r="CE47" s="358">
        <f>'C7'!CE18</f>
        <v>0</v>
      </c>
      <c r="CF47" s="358">
        <f>'C7'!CF18</f>
        <v>0</v>
      </c>
      <c r="CG47" s="358">
        <f>'C7'!CG18</f>
        <v>0</v>
      </c>
    </row>
    <row r="48" spans="2:85" s="20" customFormat="1" ht="12.75" customHeight="1" x14ac:dyDescent="0.2">
      <c r="B48" s="121" t="str">
        <f>Compétences!I8</f>
        <v>FAIRE PREUVE D’INITIATIVE</v>
      </c>
      <c r="C48" s="358">
        <f>'C7'!C19</f>
        <v>0</v>
      </c>
      <c r="D48" s="358">
        <f>'C7'!D19</f>
        <v>0</v>
      </c>
      <c r="E48" s="358">
        <f>'C7'!E19</f>
        <v>0</v>
      </c>
      <c r="F48" s="358">
        <f>'C7'!F19</f>
        <v>0</v>
      </c>
      <c r="G48" s="358">
        <f>'C7'!G19</f>
        <v>0</v>
      </c>
      <c r="H48" s="358">
        <f>'C7'!H19</f>
        <v>0</v>
      </c>
      <c r="I48" s="358">
        <f>'C7'!I19</f>
        <v>0</v>
      </c>
      <c r="J48" s="358">
        <f>'C7'!J19</f>
        <v>0</v>
      </c>
      <c r="K48" s="358">
        <f>'C7'!K19</f>
        <v>0</v>
      </c>
      <c r="L48" s="358">
        <f>'C7'!L19</f>
        <v>0</v>
      </c>
      <c r="M48" s="358">
        <f>'C7'!M19</f>
        <v>0</v>
      </c>
      <c r="N48" s="358">
        <f>'C7'!N19</f>
        <v>0</v>
      </c>
      <c r="O48" s="358">
        <f>'C7'!O19</f>
        <v>0</v>
      </c>
      <c r="P48" s="358">
        <f>'C7'!P19</f>
        <v>0</v>
      </c>
      <c r="Q48" s="358">
        <f>'C7'!Q19</f>
        <v>0</v>
      </c>
      <c r="R48" s="358">
        <f>'C7'!R19</f>
        <v>0</v>
      </c>
      <c r="S48" s="358">
        <f>'C7'!S19</f>
        <v>0</v>
      </c>
      <c r="T48" s="358">
        <f>'C7'!T19</f>
        <v>0</v>
      </c>
      <c r="U48" s="358">
        <f>'C7'!U19</f>
        <v>0</v>
      </c>
      <c r="V48" s="358">
        <f>'C7'!V19</f>
        <v>0</v>
      </c>
      <c r="W48" s="358">
        <f>'C7'!W19</f>
        <v>0</v>
      </c>
      <c r="X48" s="358">
        <f>'C7'!X19</f>
        <v>0</v>
      </c>
      <c r="Y48" s="358">
        <f>'C7'!Y19</f>
        <v>0</v>
      </c>
      <c r="Z48" s="358">
        <f>'C7'!Z19</f>
        <v>0</v>
      </c>
      <c r="AA48" s="358">
        <f>'C7'!AA19</f>
        <v>0</v>
      </c>
      <c r="AB48" s="358">
        <f>'C7'!AB19</f>
        <v>0</v>
      </c>
      <c r="AC48" s="358">
        <f>'C7'!AC19</f>
        <v>0</v>
      </c>
      <c r="AD48" s="358">
        <f>'C7'!AD19</f>
        <v>0</v>
      </c>
      <c r="AE48" s="358">
        <f>'C7'!AE19</f>
        <v>0</v>
      </c>
      <c r="AF48" s="358">
        <f>'C7'!AF19</f>
        <v>0</v>
      </c>
      <c r="AG48" s="358">
        <f>'C7'!AG19</f>
        <v>0</v>
      </c>
      <c r="AH48" s="358">
        <f>'C7'!AH19</f>
        <v>0</v>
      </c>
      <c r="AI48" s="358">
        <f>'C7'!AI19</f>
        <v>0</v>
      </c>
      <c r="AJ48" s="358">
        <f>'C7'!AJ19</f>
        <v>0</v>
      </c>
      <c r="AK48" s="358">
        <f>'C7'!AK19</f>
        <v>0</v>
      </c>
      <c r="AL48" s="358">
        <f>'C7'!AL19</f>
        <v>0</v>
      </c>
      <c r="AM48" s="358">
        <f>'C7'!AM19</f>
        <v>0</v>
      </c>
      <c r="AN48" s="358">
        <f>'C7'!AN19</f>
        <v>0</v>
      </c>
      <c r="AO48" s="358">
        <f>'C7'!AO19</f>
        <v>0</v>
      </c>
      <c r="AP48" s="358">
        <f>'C7'!AP19</f>
        <v>0</v>
      </c>
      <c r="AQ48" s="358">
        <f>'C7'!AQ19</f>
        <v>0</v>
      </c>
      <c r="AR48" s="358">
        <f>'C7'!AR19</f>
        <v>0</v>
      </c>
      <c r="AS48" s="358">
        <f>'C7'!AS19</f>
        <v>0</v>
      </c>
      <c r="AT48" s="358">
        <f>'C7'!AT19</f>
        <v>0</v>
      </c>
      <c r="AU48" s="358">
        <f>'C7'!AU19</f>
        <v>0</v>
      </c>
      <c r="AV48" s="358">
        <f>'C7'!AV19</f>
        <v>0</v>
      </c>
      <c r="AW48" s="358">
        <f>'C7'!AW19</f>
        <v>0</v>
      </c>
      <c r="AX48" s="358">
        <f>'C7'!AX19</f>
        <v>0</v>
      </c>
      <c r="AY48" s="358">
        <f>'C7'!AY19</f>
        <v>0</v>
      </c>
      <c r="AZ48" s="358">
        <f>'C7'!AZ19</f>
        <v>0</v>
      </c>
      <c r="BA48" s="358">
        <f>'C7'!BA19</f>
        <v>0</v>
      </c>
      <c r="BB48" s="358">
        <f>'C7'!BB19</f>
        <v>0</v>
      </c>
      <c r="BC48" s="358">
        <f>'C7'!BC19</f>
        <v>0</v>
      </c>
      <c r="BD48" s="358">
        <f>'C7'!BD19</f>
        <v>0</v>
      </c>
      <c r="BE48" s="358">
        <f>'C7'!BE19</f>
        <v>0</v>
      </c>
      <c r="BF48" s="358">
        <f>'C7'!BF19</f>
        <v>0</v>
      </c>
      <c r="BG48" s="358">
        <f>'C7'!BG19</f>
        <v>0</v>
      </c>
      <c r="BH48" s="358">
        <f>'C7'!BH19</f>
        <v>0</v>
      </c>
      <c r="BI48" s="358">
        <f>'C7'!BI19</f>
        <v>0</v>
      </c>
      <c r="BJ48" s="358">
        <f>'C7'!BJ19</f>
        <v>0</v>
      </c>
      <c r="BK48" s="358">
        <f>'C7'!BK19</f>
        <v>0</v>
      </c>
      <c r="BL48" s="358">
        <f>'C7'!BL19</f>
        <v>0</v>
      </c>
      <c r="BM48" s="358">
        <f>'C7'!BM19</f>
        <v>0</v>
      </c>
      <c r="BN48" s="358">
        <f>'C7'!BN19</f>
        <v>0</v>
      </c>
      <c r="BO48" s="358">
        <f>'C7'!BO19</f>
        <v>0</v>
      </c>
      <c r="BP48" s="358">
        <f>'C7'!BP19</f>
        <v>0</v>
      </c>
      <c r="BQ48" s="358">
        <f>'C7'!BQ19</f>
        <v>0</v>
      </c>
      <c r="BR48" s="358">
        <f>'C7'!BR19</f>
        <v>0</v>
      </c>
      <c r="BS48" s="358">
        <f>'C7'!BS19</f>
        <v>0</v>
      </c>
      <c r="BT48" s="358">
        <f>'C7'!BT19</f>
        <v>0</v>
      </c>
      <c r="BU48" s="358">
        <f>'C7'!BU19</f>
        <v>0</v>
      </c>
      <c r="BV48" s="358">
        <f>'C7'!BV19</f>
        <v>0</v>
      </c>
      <c r="BW48" s="358">
        <f>'C7'!BW19</f>
        <v>0</v>
      </c>
      <c r="BX48" s="358">
        <f>'C7'!BX19</f>
        <v>0</v>
      </c>
      <c r="BY48" s="358">
        <f>'C7'!BY19</f>
        <v>0</v>
      </c>
      <c r="BZ48" s="358">
        <f>'C7'!BZ19</f>
        <v>0</v>
      </c>
      <c r="CA48" s="358">
        <f>'C7'!CA19</f>
        <v>0</v>
      </c>
      <c r="CB48" s="358">
        <f>'C7'!CB19</f>
        <v>0</v>
      </c>
      <c r="CC48" s="358">
        <f>'C7'!CC19</f>
        <v>0</v>
      </c>
      <c r="CD48" s="358">
        <f>'C7'!CD19</f>
        <v>0</v>
      </c>
      <c r="CE48" s="358">
        <f>'C7'!CE19</f>
        <v>0</v>
      </c>
      <c r="CF48" s="358">
        <f>'C7'!CF19</f>
        <v>0</v>
      </c>
      <c r="CG48" s="358">
        <f>'C7'!CG19</f>
        <v>0</v>
      </c>
    </row>
    <row r="49" spans="2:85" s="20" customFormat="1" ht="12.75" customHeight="1" x14ac:dyDescent="0.2">
      <c r="B49" s="121" t="str">
        <f>Compétences!I10</f>
        <v>AVOIR UNE BONNE MAÎTRISE DE SON CORPS ET UNE PRATIQUE PHYSIQUE (SPORTIVE OU ARTISTIQUE)</v>
      </c>
      <c r="C49" s="358">
        <f>'C7'!C20</f>
        <v>0</v>
      </c>
      <c r="D49" s="358">
        <f>'C7'!D20</f>
        <v>0</v>
      </c>
      <c r="E49" s="358">
        <f>'C7'!E20</f>
        <v>0</v>
      </c>
      <c r="F49" s="358">
        <f>'C7'!F20</f>
        <v>0</v>
      </c>
      <c r="G49" s="358">
        <f>'C7'!G20</f>
        <v>0</v>
      </c>
      <c r="H49" s="358">
        <f>'C7'!H20</f>
        <v>0</v>
      </c>
      <c r="I49" s="358">
        <f>'C7'!I20</f>
        <v>0</v>
      </c>
      <c r="J49" s="358">
        <f>'C7'!J20</f>
        <v>0</v>
      </c>
      <c r="K49" s="358">
        <f>'C7'!K20</f>
        <v>0</v>
      </c>
      <c r="L49" s="358">
        <f>'C7'!L20</f>
        <v>0</v>
      </c>
      <c r="M49" s="358">
        <f>'C7'!M20</f>
        <v>0</v>
      </c>
      <c r="N49" s="358">
        <f>'C7'!N20</f>
        <v>0</v>
      </c>
      <c r="O49" s="358">
        <f>'C7'!O20</f>
        <v>0</v>
      </c>
      <c r="P49" s="358">
        <f>'C7'!P20</f>
        <v>0</v>
      </c>
      <c r="Q49" s="358">
        <f>'C7'!Q20</f>
        <v>0</v>
      </c>
      <c r="R49" s="358">
        <f>'C7'!R20</f>
        <v>0</v>
      </c>
      <c r="S49" s="358">
        <f>'C7'!S20</f>
        <v>0</v>
      </c>
      <c r="T49" s="358">
        <f>'C7'!T20</f>
        <v>0</v>
      </c>
      <c r="U49" s="358">
        <f>'C7'!U20</f>
        <v>0</v>
      </c>
      <c r="V49" s="358">
        <f>'C7'!V20</f>
        <v>0</v>
      </c>
      <c r="W49" s="358">
        <f>'C7'!W20</f>
        <v>0</v>
      </c>
      <c r="X49" s="358">
        <f>'C7'!X20</f>
        <v>0</v>
      </c>
      <c r="Y49" s="358">
        <f>'C7'!Y20</f>
        <v>0</v>
      </c>
      <c r="Z49" s="358">
        <f>'C7'!Z20</f>
        <v>0</v>
      </c>
      <c r="AA49" s="358">
        <f>'C7'!AA20</f>
        <v>0</v>
      </c>
      <c r="AB49" s="358">
        <f>'C7'!AB20</f>
        <v>0</v>
      </c>
      <c r="AC49" s="358">
        <f>'C7'!AC20</f>
        <v>0</v>
      </c>
      <c r="AD49" s="358">
        <f>'C7'!AD20</f>
        <v>0</v>
      </c>
      <c r="AE49" s="358">
        <f>'C7'!AE20</f>
        <v>0</v>
      </c>
      <c r="AF49" s="358">
        <f>'C7'!AF20</f>
        <v>0</v>
      </c>
      <c r="AG49" s="358">
        <f>'C7'!AG20</f>
        <v>0</v>
      </c>
      <c r="AH49" s="358">
        <f>'C7'!AH20</f>
        <v>0</v>
      </c>
      <c r="AI49" s="358">
        <f>'C7'!AI20</f>
        <v>0</v>
      </c>
      <c r="AJ49" s="358">
        <f>'C7'!AJ20</f>
        <v>0</v>
      </c>
      <c r="AK49" s="358">
        <f>'C7'!AK20</f>
        <v>0</v>
      </c>
      <c r="AL49" s="358">
        <f>'C7'!AL20</f>
        <v>0</v>
      </c>
      <c r="AM49" s="358">
        <f>'C7'!AM20</f>
        <v>0</v>
      </c>
      <c r="AN49" s="358">
        <f>'C7'!AN20</f>
        <v>0</v>
      </c>
      <c r="AO49" s="358">
        <f>'C7'!AO20</f>
        <v>0</v>
      </c>
      <c r="AP49" s="358">
        <f>'C7'!AP20</f>
        <v>0</v>
      </c>
      <c r="AQ49" s="358">
        <f>'C7'!AQ20</f>
        <v>0</v>
      </c>
      <c r="AR49" s="358">
        <f>'C7'!AR20</f>
        <v>0</v>
      </c>
      <c r="AS49" s="358">
        <f>'C7'!AS20</f>
        <v>0</v>
      </c>
      <c r="AT49" s="358">
        <f>'C7'!AT20</f>
        <v>0</v>
      </c>
      <c r="AU49" s="358">
        <f>'C7'!AU20</f>
        <v>0</v>
      </c>
      <c r="AV49" s="358">
        <f>'C7'!AV20</f>
        <v>0</v>
      </c>
      <c r="AW49" s="358">
        <f>'C7'!AW20</f>
        <v>0</v>
      </c>
      <c r="AX49" s="358">
        <f>'C7'!AX20</f>
        <v>0</v>
      </c>
      <c r="AY49" s="358">
        <f>'C7'!AY20</f>
        <v>0</v>
      </c>
      <c r="AZ49" s="358">
        <f>'C7'!AZ20</f>
        <v>0</v>
      </c>
      <c r="BA49" s="358">
        <f>'C7'!BA20</f>
        <v>0</v>
      </c>
      <c r="BB49" s="358">
        <f>'C7'!BB20</f>
        <v>0</v>
      </c>
      <c r="BC49" s="358">
        <f>'C7'!BC20</f>
        <v>0</v>
      </c>
      <c r="BD49" s="358">
        <f>'C7'!BD20</f>
        <v>0</v>
      </c>
      <c r="BE49" s="358">
        <f>'C7'!BE20</f>
        <v>0</v>
      </c>
      <c r="BF49" s="358">
        <f>'C7'!BF20</f>
        <v>0</v>
      </c>
      <c r="BG49" s="358">
        <f>'C7'!BG20</f>
        <v>0</v>
      </c>
      <c r="BH49" s="358">
        <f>'C7'!BH20</f>
        <v>0</v>
      </c>
      <c r="BI49" s="358">
        <f>'C7'!BI20</f>
        <v>0</v>
      </c>
      <c r="BJ49" s="358">
        <f>'C7'!BJ20</f>
        <v>0</v>
      </c>
      <c r="BK49" s="358">
        <f>'C7'!BK20</f>
        <v>0</v>
      </c>
      <c r="BL49" s="358">
        <f>'C7'!BL20</f>
        <v>0</v>
      </c>
      <c r="BM49" s="358">
        <f>'C7'!BM20</f>
        <v>0</v>
      </c>
      <c r="BN49" s="358">
        <f>'C7'!BN20</f>
        <v>0</v>
      </c>
      <c r="BO49" s="358">
        <f>'C7'!BO20</f>
        <v>0</v>
      </c>
      <c r="BP49" s="358">
        <f>'C7'!BP20</f>
        <v>0</v>
      </c>
      <c r="BQ49" s="358">
        <f>'C7'!BQ20</f>
        <v>0</v>
      </c>
      <c r="BR49" s="358">
        <f>'C7'!BR20</f>
        <v>0</v>
      </c>
      <c r="BS49" s="358">
        <f>'C7'!BS20</f>
        <v>0</v>
      </c>
      <c r="BT49" s="358">
        <f>'C7'!BT20</f>
        <v>0</v>
      </c>
      <c r="BU49" s="358">
        <f>'C7'!BU20</f>
        <v>0</v>
      </c>
      <c r="BV49" s="358">
        <f>'C7'!BV20</f>
        <v>0</v>
      </c>
      <c r="BW49" s="358">
        <f>'C7'!BW20</f>
        <v>0</v>
      </c>
      <c r="BX49" s="358">
        <f>'C7'!BX20</f>
        <v>0</v>
      </c>
      <c r="BY49" s="358">
        <f>'C7'!BY20</f>
        <v>0</v>
      </c>
      <c r="BZ49" s="358">
        <f>'C7'!BZ20</f>
        <v>0</v>
      </c>
      <c r="CA49" s="358">
        <f>'C7'!CA20</f>
        <v>0</v>
      </c>
      <c r="CB49" s="358">
        <f>'C7'!CB20</f>
        <v>0</v>
      </c>
      <c r="CC49" s="358">
        <f>'C7'!CC20</f>
        <v>0</v>
      </c>
      <c r="CD49" s="358">
        <f>'C7'!CD20</f>
        <v>0</v>
      </c>
      <c r="CE49" s="358">
        <f>'C7'!CE20</f>
        <v>0</v>
      </c>
      <c r="CF49" s="358">
        <f>'C7'!CF20</f>
        <v>0</v>
      </c>
      <c r="CG49" s="358">
        <f>'C7'!CG20</f>
        <v>0</v>
      </c>
    </row>
    <row r="50" spans="2:85" s="316" customFormat="1" ht="12.75" x14ac:dyDescent="0.2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</row>
    <row r="51" spans="2:85" s="316" customFormat="1" ht="12.75" x14ac:dyDescent="0.2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</row>
    <row r="52" spans="2:85" s="316" customFormat="1" ht="12.75" x14ac:dyDescent="0.2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</row>
    <row r="53" spans="2:85" s="316" customFormat="1" ht="12.75" x14ac:dyDescent="0.2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</row>
    <row r="54" spans="2:85" s="316" customFormat="1" ht="12.75" x14ac:dyDescent="0.2"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</row>
  </sheetData>
  <sheetProtection algorithmName="SHA-512" hashValue="wGwdj/VkZKOW44bbjIcTV0dt8fKar1CK/MDxx4nFjNGrY9ucJB5xnKkdxwVTcTAWC71u4UwUceM9V/ceXXes5A==" saltValue="XDHJw1ItqeVwS3ygPlZjVw==" spinCount="100000" sheet="1" objects="1" scenarios="1"/>
  <customSheetViews>
    <customSheetView guid="{290D983C-61CA-46F9-BA33-62726F92F25E}" hiddenColumns="1" topLeftCell="B1">
      <selection sqref="A1:IV65536"/>
      <pageMargins left="0.7" right="0.7" top="0.75" bottom="0.75" header="0.3" footer="0.3"/>
    </customSheetView>
  </customSheetViews>
  <conditionalFormatting sqref="C3:CG3">
    <cfRule type="cellIs" dxfId="53" priority="33" stopIfTrue="1" operator="greaterThan">
      <formula>0.75</formula>
    </cfRule>
    <cfRule type="cellIs" dxfId="52" priority="35" stopIfTrue="1" operator="between">
      <formula>0.26</formula>
      <formula>0.5</formula>
    </cfRule>
    <cfRule type="cellIs" dxfId="51" priority="36" stopIfTrue="1" operator="lessThan">
      <formula>0.26</formula>
    </cfRule>
  </conditionalFormatting>
  <conditionalFormatting sqref="C3:CG3">
    <cfRule type="cellIs" dxfId="50" priority="34" operator="between">
      <formula>0.51</formula>
      <formula>0.75</formula>
    </cfRule>
  </conditionalFormatting>
  <conditionalFormatting sqref="C4:CG9">
    <cfRule type="cellIs" dxfId="49" priority="29" stopIfTrue="1" operator="greaterThan">
      <formula>0.75</formula>
    </cfRule>
    <cfRule type="cellIs" dxfId="48" priority="31" stopIfTrue="1" operator="between">
      <formula>0.26</formula>
      <formula>0.5</formula>
    </cfRule>
    <cfRule type="cellIs" dxfId="47" priority="32" stopIfTrue="1" operator="lessThan">
      <formula>0.26</formula>
    </cfRule>
  </conditionalFormatting>
  <conditionalFormatting sqref="C4:CG9">
    <cfRule type="cellIs" dxfId="46" priority="30" operator="between">
      <formula>0.51</formula>
      <formula>0.75</formula>
    </cfRule>
  </conditionalFormatting>
  <conditionalFormatting sqref="C11:CG16">
    <cfRule type="cellIs" dxfId="45" priority="25" stopIfTrue="1" operator="greaterThan">
      <formula>0.75</formula>
    </cfRule>
    <cfRule type="cellIs" dxfId="44" priority="27" stopIfTrue="1" operator="between">
      <formula>0.26</formula>
      <formula>0.5</formula>
    </cfRule>
    <cfRule type="cellIs" dxfId="43" priority="28" stopIfTrue="1" operator="lessThan">
      <formula>0.26</formula>
    </cfRule>
  </conditionalFormatting>
  <conditionalFormatting sqref="C11:CG16">
    <cfRule type="cellIs" dxfId="42" priority="26" operator="between">
      <formula>0.51</formula>
      <formula>0.75</formula>
    </cfRule>
  </conditionalFormatting>
  <conditionalFormatting sqref="C18:CG22">
    <cfRule type="cellIs" dxfId="41" priority="21" stopIfTrue="1" operator="greaterThan">
      <formula>0.75</formula>
    </cfRule>
    <cfRule type="cellIs" dxfId="40" priority="23" stopIfTrue="1" operator="between">
      <formula>0.26</formula>
      <formula>0.5</formula>
    </cfRule>
    <cfRule type="cellIs" dxfId="39" priority="24" stopIfTrue="1" operator="lessThan">
      <formula>0.26</formula>
    </cfRule>
  </conditionalFormatting>
  <conditionalFormatting sqref="C18:CG22">
    <cfRule type="cellIs" dxfId="38" priority="22" operator="between">
      <formula>0.51</formula>
      <formula>0.75</formula>
    </cfRule>
  </conditionalFormatting>
  <conditionalFormatting sqref="C24:CG27">
    <cfRule type="cellIs" dxfId="37" priority="17" stopIfTrue="1" operator="greaterThan">
      <formula>0.75</formula>
    </cfRule>
    <cfRule type="cellIs" dxfId="36" priority="19" stopIfTrue="1" operator="between">
      <formula>0.26</formula>
      <formula>0.5</formula>
    </cfRule>
    <cfRule type="cellIs" dxfId="35" priority="20" stopIfTrue="1" operator="lessThan">
      <formula>0.26</formula>
    </cfRule>
  </conditionalFormatting>
  <conditionalFormatting sqref="C24:CG27">
    <cfRule type="cellIs" dxfId="34" priority="18" operator="between">
      <formula>0.51</formula>
      <formula>0.75</formula>
    </cfRule>
  </conditionalFormatting>
  <conditionalFormatting sqref="C29:CG34">
    <cfRule type="cellIs" dxfId="33" priority="13" stopIfTrue="1" operator="greaterThan">
      <formula>0.75</formula>
    </cfRule>
    <cfRule type="cellIs" dxfId="32" priority="15" stopIfTrue="1" operator="between">
      <formula>0.26</formula>
      <formula>0.5</formula>
    </cfRule>
    <cfRule type="cellIs" dxfId="31" priority="16" stopIfTrue="1" operator="lessThan">
      <formula>0.26</formula>
    </cfRule>
  </conditionalFormatting>
  <conditionalFormatting sqref="C29:CG34">
    <cfRule type="cellIs" dxfId="30" priority="14" operator="between">
      <formula>0.51</formula>
      <formula>0.75</formula>
    </cfRule>
  </conditionalFormatting>
  <conditionalFormatting sqref="C36:CG40">
    <cfRule type="cellIs" dxfId="29" priority="9" stopIfTrue="1" operator="greaterThan">
      <formula>0.75</formula>
    </cfRule>
    <cfRule type="cellIs" dxfId="28" priority="11" stopIfTrue="1" operator="between">
      <formula>0.26</formula>
      <formula>0.5</formula>
    </cfRule>
    <cfRule type="cellIs" dxfId="27" priority="12" stopIfTrue="1" operator="lessThan">
      <formula>0.26</formula>
    </cfRule>
  </conditionalFormatting>
  <conditionalFormatting sqref="C36:CG40">
    <cfRule type="cellIs" dxfId="26" priority="10" operator="between">
      <formula>0.51</formula>
      <formula>0.75</formula>
    </cfRule>
  </conditionalFormatting>
  <conditionalFormatting sqref="C42:CG44">
    <cfRule type="cellIs" dxfId="25" priority="5" stopIfTrue="1" operator="greaterThan">
      <formula>0.75</formula>
    </cfRule>
    <cfRule type="cellIs" dxfId="24" priority="7" stopIfTrue="1" operator="between">
      <formula>0.26</formula>
      <formula>0.5</formula>
    </cfRule>
    <cfRule type="cellIs" dxfId="23" priority="8" stopIfTrue="1" operator="lessThan">
      <formula>0.26</formula>
    </cfRule>
  </conditionalFormatting>
  <conditionalFormatting sqref="C42:CG44">
    <cfRule type="cellIs" dxfId="22" priority="6" operator="between">
      <formula>0.51</formula>
      <formula>0.75</formula>
    </cfRule>
  </conditionalFormatting>
  <conditionalFormatting sqref="C46:CG49">
    <cfRule type="cellIs" dxfId="21" priority="1" stopIfTrue="1" operator="greaterThan">
      <formula>0.75</formula>
    </cfRule>
    <cfRule type="cellIs" dxfId="20" priority="3" stopIfTrue="1" operator="between">
      <formula>0.26</formula>
      <formula>0.5</formula>
    </cfRule>
    <cfRule type="cellIs" dxfId="19" priority="4" stopIfTrue="1" operator="lessThan">
      <formula>0.26</formula>
    </cfRule>
  </conditionalFormatting>
  <conditionalFormatting sqref="C46:CG49">
    <cfRule type="cellIs" dxfId="18" priority="2" operator="between">
      <formula>0.51</formula>
      <formula>0.75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Y87"/>
  <sheetViews>
    <sheetView showGridLines="0" showRowColHeaders="0" view="pageBreakPreview" topLeftCell="A4" zoomScaleNormal="70" zoomScaleSheetLayoutView="100" workbookViewId="0">
      <selection activeCell="D5" sqref="D5"/>
    </sheetView>
  </sheetViews>
  <sheetFormatPr baseColWidth="10" defaultRowHeight="12.75" x14ac:dyDescent="0.2"/>
  <cols>
    <col min="1" max="1" width="3.5703125" customWidth="1"/>
    <col min="2" max="2" width="8.140625" customWidth="1"/>
    <col min="3" max="3" width="37.85546875" customWidth="1"/>
    <col min="4" max="4" width="42" customWidth="1"/>
    <col min="5" max="6" width="14.28515625" customWidth="1"/>
    <col min="7" max="7" width="3.140625" customWidth="1"/>
    <col min="8" max="8" width="10.7109375" style="152" hidden="1" customWidth="1"/>
    <col min="9" max="9" width="9.28515625" style="152" hidden="1" customWidth="1"/>
    <col min="10" max="16" width="8.7109375" style="286" hidden="1" customWidth="1"/>
    <col min="17" max="17" width="10.7109375" style="286" hidden="1" customWidth="1"/>
    <col min="18" max="20" width="10.7109375" hidden="1" customWidth="1"/>
    <col min="21" max="21" width="7.140625" style="286" hidden="1" customWidth="1"/>
    <col min="22" max="22" width="8.85546875" hidden="1" customWidth="1"/>
    <col min="23" max="23" width="6.7109375" hidden="1" customWidth="1"/>
    <col min="24" max="25" width="6.5703125" hidden="1" customWidth="1"/>
    <col min="26" max="26" width="4.85546875" customWidth="1"/>
  </cols>
  <sheetData>
    <row r="1" spans="2:25" ht="109.5" customHeight="1" x14ac:dyDescent="0.25">
      <c r="F1" s="150" t="str">
        <f>IF(G1=0,"",1)</f>
        <v/>
      </c>
      <c r="G1" s="153">
        <f>MIN(E9:F16)</f>
        <v>0</v>
      </c>
      <c r="H1" s="59"/>
    </row>
    <row r="2" spans="2:25" ht="19.5" customHeight="1" x14ac:dyDescent="0.2">
      <c r="B2" s="60" t="s">
        <v>174</v>
      </c>
      <c r="C2" s="60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</row>
    <row r="3" spans="2:25" ht="4.5" customHeight="1" x14ac:dyDescent="0.2"/>
    <row r="4" spans="2:25" ht="55.5" customHeight="1" x14ac:dyDescent="0.2">
      <c r="B4" s="525" t="s">
        <v>179</v>
      </c>
      <c r="C4" s="525"/>
      <c r="D4" s="525"/>
      <c r="E4" s="525"/>
      <c r="F4" s="525"/>
      <c r="H4" s="154" t="s">
        <v>318</v>
      </c>
      <c r="I4" s="155" t="s">
        <v>317</v>
      </c>
      <c r="J4" s="157" t="s">
        <v>199</v>
      </c>
      <c r="K4" s="156" t="s">
        <v>200</v>
      </c>
      <c r="L4" s="156" t="s">
        <v>203</v>
      </c>
      <c r="M4" s="156" t="s">
        <v>316</v>
      </c>
      <c r="N4" s="156" t="s">
        <v>208</v>
      </c>
      <c r="O4" s="156" t="s">
        <v>224</v>
      </c>
      <c r="P4" s="156" t="s">
        <v>313</v>
      </c>
      <c r="Q4" s="156" t="s">
        <v>314</v>
      </c>
      <c r="R4" s="156" t="s">
        <v>327</v>
      </c>
      <c r="S4" s="156" t="s">
        <v>315</v>
      </c>
      <c r="T4" s="156" t="s">
        <v>183</v>
      </c>
      <c r="U4" s="158" t="s">
        <v>296</v>
      </c>
    </row>
    <row r="5" spans="2:25" ht="19.5" customHeight="1" x14ac:dyDescent="0.3">
      <c r="B5" s="57">
        <v>4</v>
      </c>
      <c r="C5" s="58" t="s">
        <v>180</v>
      </c>
      <c r="D5" s="368" t="s">
        <v>506</v>
      </c>
      <c r="H5" s="154" t="str">
        <f>IF(Liste!B23&lt;&gt;0,Liste!H23,"")</f>
        <v/>
      </c>
      <c r="I5" s="155" t="str">
        <f>IF(Liste!B23&lt;&gt;0,Liste!K23,"")</f>
        <v/>
      </c>
      <c r="J5" s="208" t="str">
        <f>IF(H5="","",HLOOKUP(H5,Comp1!$C$1:$CG$2,2,FALSE))</f>
        <v/>
      </c>
      <c r="K5" s="208" t="str">
        <f>IF(H5="","",HLOOKUP(H5,Comp2!$C$1:$CG$2,2,FALSE))</f>
        <v/>
      </c>
      <c r="L5" s="208" t="str">
        <f>IF(H5="","",HLOOKUP(H5,Comp3!$C$1:$CG$2,2,FALSE))</f>
        <v/>
      </c>
      <c r="M5" s="208" t="str">
        <f>IF(H5="","",HLOOKUP(H5,Comp3!$C$1:$CG$26,26,FALSE))</f>
        <v/>
      </c>
      <c r="N5" s="208" t="str">
        <f>IF(H5="","",HLOOKUP(H5,'C4'!$C$1:$CG$2,2,FALSE))</f>
        <v/>
      </c>
      <c r="O5" s="208" t="str">
        <f>IF(H5="","",HLOOKUP(H5,'C5'!$C$1:$CG$2,2,FALSE))</f>
        <v/>
      </c>
      <c r="P5" s="208" t="str">
        <f>IF(H5="","",HLOOKUP(H5,'C6'!$C$1:$CG$2,2,FALSE))</f>
        <v/>
      </c>
      <c r="Q5" s="208" t="str">
        <f>IF(H5="","",HLOOKUP(H5,'C7'!$C$1:$CG$2,2,FALSE))</f>
        <v/>
      </c>
      <c r="R5" s="209" t="str">
        <f>IF(H5="","",SUM(W5:Y5))</f>
        <v/>
      </c>
      <c r="S5" s="156" t="str">
        <f>IF(H5="","",MIN(J5:Q5))</f>
        <v/>
      </c>
      <c r="T5" s="156" t="str">
        <f>IF(H5="","",IF(R5&lt;&gt;3,"NON","OUI"))</f>
        <v/>
      </c>
      <c r="U5" s="156" t="str">
        <f>IF(H5="","",IF(N5=0,"NON","OUI"))</f>
        <v/>
      </c>
      <c r="V5" s="220" t="str">
        <f>IF(T5="NON",H5,"")</f>
        <v/>
      </c>
      <c r="W5">
        <f>IF(J5=0,0,1)</f>
        <v>1</v>
      </c>
      <c r="X5">
        <f>IF(K5=0,0,1)</f>
        <v>1</v>
      </c>
      <c r="Y5">
        <f>IF(L5=0,0,1)</f>
        <v>1</v>
      </c>
    </row>
    <row r="6" spans="2:25" ht="19.5" customHeight="1" x14ac:dyDescent="0.3">
      <c r="B6" s="57">
        <v>4</v>
      </c>
      <c r="C6" s="58" t="s">
        <v>181</v>
      </c>
      <c r="D6" s="126" t="str">
        <f>VLOOKUP(E,H5:I87,2,FALSE)</f>
        <v/>
      </c>
      <c r="H6" s="154" t="str">
        <f>IF(Liste!B24&lt;&gt;0,Liste!H24,"")</f>
        <v/>
      </c>
      <c r="I6" s="155" t="str">
        <f>IF(Liste!B24&lt;&gt;0,Liste!K24,"")</f>
        <v/>
      </c>
      <c r="J6" s="208" t="str">
        <f>IF(H6="","",HLOOKUP(H6,Comp1!$C$1:$CG$2,2,FALSE))</f>
        <v/>
      </c>
      <c r="K6" s="208" t="str">
        <f>IF(H6="","",HLOOKUP(H6,Comp2!$C$1:$CG$2,2,FALSE))</f>
        <v/>
      </c>
      <c r="L6" s="208" t="str">
        <f>IF(H6="","",HLOOKUP(H6,Comp3!$C$1:$CG$2,2,FALSE))</f>
        <v/>
      </c>
      <c r="M6" s="208" t="str">
        <f>IF(H6="","",HLOOKUP(H6,Comp3!$C$1:$CG$26,26,FALSE))</f>
        <v/>
      </c>
      <c r="N6" s="208" t="str">
        <f>IF(H6="","",HLOOKUP(H6,'C4'!$C$1:$CG$2,2,FALSE))</f>
        <v/>
      </c>
      <c r="O6" s="208" t="str">
        <f>IF(H6="","",HLOOKUP(H6,'C5'!$C$1:$CG$2,2,FALSE))</f>
        <v/>
      </c>
      <c r="P6" s="208" t="str">
        <f>IF(H6="","",HLOOKUP(H6,'C6'!$C$1:$CG$2,2,FALSE))</f>
        <v/>
      </c>
      <c r="Q6" s="208" t="str">
        <f>IF(H6="","",HLOOKUP(H6,'C7'!$C$1:$CG$2,2,FALSE))</f>
        <v/>
      </c>
      <c r="R6" s="209" t="str">
        <f t="shared" ref="R6:R69" si="0">IF(H6="","",SUM(W6:Y6))</f>
        <v/>
      </c>
      <c r="S6" s="156" t="str">
        <f t="shared" ref="S6:S69" si="1">IF(H6="","",MIN(J6:Q6))</f>
        <v/>
      </c>
      <c r="T6" s="156" t="str">
        <f t="shared" ref="T6:T69" si="2">IF(H6="","",IF(R6&lt;&gt;3,"NON","OUI"))</f>
        <v/>
      </c>
      <c r="U6" s="156" t="str">
        <f t="shared" ref="U6:U69" si="3">IF(H6="","",IF(N6=0,"NON","OUI"))</f>
        <v/>
      </c>
      <c r="V6" s="220" t="str">
        <f t="shared" ref="V6:V69" si="4">IF(T6="NON",H6,"")</f>
        <v/>
      </c>
      <c r="W6">
        <f t="shared" ref="W6:W11" si="5">IF(J6=0,0,1)</f>
        <v>1</v>
      </c>
      <c r="X6">
        <f t="shared" ref="X6:X11" si="6">IF(K6=0,0,1)</f>
        <v>1</v>
      </c>
      <c r="Y6">
        <f t="shared" ref="Y6:Y11" si="7">IF(L6=0,0,1)</f>
        <v>1</v>
      </c>
    </row>
    <row r="7" spans="2:25" ht="13.5" thickBot="1" x14ac:dyDescent="0.25">
      <c r="H7" s="154" t="str">
        <f>IF(Liste!B25&lt;&gt;0,Liste!H25,"")</f>
        <v/>
      </c>
      <c r="I7" s="155" t="str">
        <f>IF(Liste!B25&lt;&gt;0,Liste!K25,"")</f>
        <v/>
      </c>
      <c r="J7" s="208" t="str">
        <f>IF(H7="","",HLOOKUP(H7,Comp1!$C$1:$CG$2,2,FALSE))</f>
        <v/>
      </c>
      <c r="K7" s="208" t="str">
        <f>IF(H7="","",HLOOKUP(H7,Comp2!$C$1:$CG$2,2,FALSE))</f>
        <v/>
      </c>
      <c r="L7" s="208" t="str">
        <f>IF(H7="","",HLOOKUP(H7,Comp3!$C$1:$CG$2,2,FALSE))</f>
        <v/>
      </c>
      <c r="M7" s="208" t="str">
        <f>IF(H7="","",HLOOKUP(H7,Comp3!$C$1:$CG$26,26,FALSE))</f>
        <v/>
      </c>
      <c r="N7" s="208" t="str">
        <f>IF(H7="","",HLOOKUP(H7,'C4'!$C$1:$CG$2,2,FALSE))</f>
        <v/>
      </c>
      <c r="O7" s="208" t="str">
        <f>IF(H7="","",HLOOKUP(H7,'C5'!$C$1:$CG$2,2,FALSE))</f>
        <v/>
      </c>
      <c r="P7" s="208" t="str">
        <f>IF(H7="","",HLOOKUP(H7,'C6'!$C$1:$CG$2,2,FALSE))</f>
        <v/>
      </c>
      <c r="Q7" s="208" t="str">
        <f>IF(H7="","",HLOOKUP(H7,'C7'!$C$1:$CG$2,2,FALSE))</f>
        <v/>
      </c>
      <c r="R7" s="209" t="str">
        <f t="shared" si="0"/>
        <v/>
      </c>
      <c r="S7" s="156" t="str">
        <f t="shared" si="1"/>
        <v/>
      </c>
      <c r="T7" s="156" t="str">
        <f t="shared" si="2"/>
        <v/>
      </c>
      <c r="U7" s="156" t="str">
        <f t="shared" si="3"/>
        <v/>
      </c>
      <c r="V7" s="220" t="str">
        <f t="shared" si="4"/>
        <v/>
      </c>
      <c r="W7">
        <f t="shared" si="5"/>
        <v>1</v>
      </c>
      <c r="X7">
        <f t="shared" si="6"/>
        <v>1</v>
      </c>
      <c r="Y7">
        <f t="shared" si="7"/>
        <v>1</v>
      </c>
    </row>
    <row r="8" spans="2:25" ht="26.25" customHeight="1" thickBot="1" x14ac:dyDescent="0.25">
      <c r="B8" s="524" t="s">
        <v>312</v>
      </c>
      <c r="C8" s="524"/>
      <c r="D8" s="151" t="str">
        <f>IF(F1=1,MAX(E9:F16),"")</f>
        <v/>
      </c>
      <c r="E8" s="526" t="s">
        <v>182</v>
      </c>
      <c r="F8" s="527"/>
      <c r="H8" s="154" t="str">
        <f>IF(Liste!B26&lt;&gt;0,Liste!H26,"")</f>
        <v/>
      </c>
      <c r="I8" s="155" t="str">
        <f>IF(Liste!B26&lt;&gt;0,Liste!K26,"")</f>
        <v/>
      </c>
      <c r="J8" s="208" t="str">
        <f>IF(H8="","",HLOOKUP(H8,Comp1!$C$1:$CG$2,2,FALSE))</f>
        <v/>
      </c>
      <c r="K8" s="208" t="str">
        <f>IF(H8="","",HLOOKUP(H8,Comp2!$C$1:$CG$2,2,FALSE))</f>
        <v/>
      </c>
      <c r="L8" s="208" t="str">
        <f>IF(H8="","",HLOOKUP(H8,Comp3!$C$1:$CG$2,2,FALSE))</f>
        <v/>
      </c>
      <c r="M8" s="208" t="str">
        <f>IF(H8="","",HLOOKUP(H8,Comp3!$C$1:$CG$26,26,FALSE))</f>
        <v/>
      </c>
      <c r="N8" s="208" t="str">
        <f>IF(H8="","",HLOOKUP(H8,'C4'!$C$1:$CG$2,2,FALSE))</f>
        <v/>
      </c>
      <c r="O8" s="208" t="str">
        <f>IF(H8="","",HLOOKUP(H8,'C5'!$C$1:$CG$2,2,FALSE))</f>
        <v/>
      </c>
      <c r="P8" s="208" t="str">
        <f>IF(H8="","",HLOOKUP(H8,'C6'!$C$1:$CG$2,2,FALSE))</f>
        <v/>
      </c>
      <c r="Q8" s="208" t="str">
        <f>IF(H8="","",HLOOKUP(H8,'C7'!$C$1:$CG$2,2,FALSE))</f>
        <v/>
      </c>
      <c r="R8" s="209" t="str">
        <f t="shared" si="0"/>
        <v/>
      </c>
      <c r="S8" s="156" t="str">
        <f t="shared" si="1"/>
        <v/>
      </c>
      <c r="T8" s="156" t="str">
        <f t="shared" si="2"/>
        <v/>
      </c>
      <c r="U8" s="156" t="str">
        <f t="shared" si="3"/>
        <v/>
      </c>
      <c r="V8" s="220" t="str">
        <f t="shared" si="4"/>
        <v/>
      </c>
      <c r="W8">
        <f t="shared" si="5"/>
        <v>1</v>
      </c>
      <c r="X8">
        <f t="shared" si="6"/>
        <v>1</v>
      </c>
      <c r="Y8">
        <f t="shared" si="7"/>
        <v>1</v>
      </c>
    </row>
    <row r="9" spans="2:25" ht="18" customHeight="1" thickBot="1" x14ac:dyDescent="0.25">
      <c r="B9" s="265">
        <v>4</v>
      </c>
      <c r="C9" s="512" t="s">
        <v>43</v>
      </c>
      <c r="D9" s="513"/>
      <c r="E9" s="516">
        <f>IF($H$5&lt;&gt;0,HLOOKUP(E,Comp1!$C$1:$CG$2,2,FALSE),"")</f>
        <v>0</v>
      </c>
      <c r="F9" s="517"/>
      <c r="H9" s="154" t="str">
        <f>IF(Liste!B27&lt;&gt;0,Liste!H27,"")</f>
        <v/>
      </c>
      <c r="I9" s="155" t="str">
        <f>IF(Liste!B27&lt;&gt;0,Liste!K27,"")</f>
        <v/>
      </c>
      <c r="J9" s="208" t="str">
        <f>IF(H9="","",HLOOKUP(H9,Comp1!$C$1:$CG$2,2,FALSE))</f>
        <v/>
      </c>
      <c r="K9" s="208" t="str">
        <f>IF(H9="","",HLOOKUP(H9,Comp2!$C$1:$CG$2,2,FALSE))</f>
        <v/>
      </c>
      <c r="L9" s="208" t="str">
        <f>IF(H9="","",HLOOKUP(H9,Comp3!$C$1:$CG$2,2,FALSE))</f>
        <v/>
      </c>
      <c r="M9" s="208" t="str">
        <f>IF(H9="","",HLOOKUP(H9,Comp3!$C$1:$CG$26,26,FALSE))</f>
        <v/>
      </c>
      <c r="N9" s="208" t="str">
        <f>IF(H9="","",HLOOKUP(H9,'C4'!$C$1:$CG$2,2,FALSE))</f>
        <v/>
      </c>
      <c r="O9" s="208" t="str">
        <f>IF(H9="","",HLOOKUP(H9,'C5'!$C$1:$CG$2,2,FALSE))</f>
        <v/>
      </c>
      <c r="P9" s="208" t="str">
        <f>IF(H9="","",HLOOKUP(H9,'C6'!$C$1:$CG$2,2,FALSE))</f>
        <v/>
      </c>
      <c r="Q9" s="208" t="str">
        <f>IF(H9="","",HLOOKUP(H9,'C7'!$C$1:$CG$2,2,FALSE))</f>
        <v/>
      </c>
      <c r="R9" s="209" t="str">
        <f t="shared" si="0"/>
        <v/>
      </c>
      <c r="S9" s="156" t="str">
        <f t="shared" si="1"/>
        <v/>
      </c>
      <c r="T9" s="156" t="str">
        <f t="shared" si="2"/>
        <v/>
      </c>
      <c r="U9" s="156" t="str">
        <f t="shared" si="3"/>
        <v/>
      </c>
      <c r="V9" s="220" t="str">
        <f t="shared" si="4"/>
        <v/>
      </c>
      <c r="W9">
        <f t="shared" si="5"/>
        <v>1</v>
      </c>
      <c r="X9">
        <f t="shared" si="6"/>
        <v>1</v>
      </c>
      <c r="Y9">
        <f t="shared" si="7"/>
        <v>1</v>
      </c>
    </row>
    <row r="10" spans="2:25" ht="18" customHeight="1" thickBot="1" x14ac:dyDescent="0.25">
      <c r="B10" s="265">
        <v>4</v>
      </c>
      <c r="C10" s="512" t="s">
        <v>184</v>
      </c>
      <c r="D10" s="513"/>
      <c r="E10" s="516">
        <f>IF($H$5&lt;&gt;0,HLOOKUP(E,Comp2!$C$1:$CG$2,2,FALSE),"")</f>
        <v>0</v>
      </c>
      <c r="F10" s="517"/>
      <c r="H10" s="154" t="str">
        <f>IF(Liste!B28&lt;&gt;0,Liste!H28,"")</f>
        <v/>
      </c>
      <c r="I10" s="155" t="str">
        <f>IF(Liste!B28&lt;&gt;0,Liste!K28,"")</f>
        <v/>
      </c>
      <c r="J10" s="208" t="str">
        <f>IF(H10="","",HLOOKUP(H10,Comp1!$C$1:$CG$2,2,FALSE))</f>
        <v/>
      </c>
      <c r="K10" s="208" t="str">
        <f>IF(H10="","",HLOOKUP(H10,Comp2!$C$1:$CG$2,2,FALSE))</f>
        <v/>
      </c>
      <c r="L10" s="208" t="str">
        <f>IF(H10="","",HLOOKUP(H10,Comp3!$C$1:$CG$2,2,FALSE))</f>
        <v/>
      </c>
      <c r="M10" s="208" t="str">
        <f>IF(H10="","",HLOOKUP(H10,Comp3!$C$1:$CG$26,26,FALSE))</f>
        <v/>
      </c>
      <c r="N10" s="208" t="str">
        <f>IF(H10="","",HLOOKUP(H10,'C4'!$C$1:$CG$2,2,FALSE))</f>
        <v/>
      </c>
      <c r="O10" s="208" t="str">
        <f>IF(H10="","",HLOOKUP(H10,'C5'!$C$1:$CG$2,2,FALSE))</f>
        <v/>
      </c>
      <c r="P10" s="208" t="str">
        <f>IF(H10="","",HLOOKUP(H10,'C6'!$C$1:$CG$2,2,FALSE))</f>
        <v/>
      </c>
      <c r="Q10" s="208" t="str">
        <f>IF(H10="","",HLOOKUP(H10,'C7'!$C$1:$CG$2,2,FALSE))</f>
        <v/>
      </c>
      <c r="R10" s="209" t="str">
        <f t="shared" si="0"/>
        <v/>
      </c>
      <c r="S10" s="156" t="str">
        <f t="shared" si="1"/>
        <v/>
      </c>
      <c r="T10" s="156" t="str">
        <f t="shared" si="2"/>
        <v/>
      </c>
      <c r="U10" s="156" t="str">
        <f t="shared" si="3"/>
        <v/>
      </c>
      <c r="V10" s="220" t="str">
        <f t="shared" si="4"/>
        <v/>
      </c>
      <c r="W10">
        <f t="shared" si="5"/>
        <v>1</v>
      </c>
      <c r="X10">
        <f t="shared" si="6"/>
        <v>1</v>
      </c>
      <c r="Y10">
        <f t="shared" si="7"/>
        <v>1</v>
      </c>
    </row>
    <row r="11" spans="2:25" ht="18" customHeight="1" thickBot="1" x14ac:dyDescent="0.25">
      <c r="B11" s="265">
        <v>4</v>
      </c>
      <c r="C11" s="512" t="s">
        <v>185</v>
      </c>
      <c r="D11" s="513"/>
      <c r="E11" s="516">
        <f>IF($H$5&lt;&gt;0,HLOOKUP(E,Comp3!$C$1:$CG$2,2,FALSE),"")</f>
        <v>0</v>
      </c>
      <c r="F11" s="517"/>
      <c r="H11" s="154" t="str">
        <f>IF(Liste!B29&lt;&gt;0,Liste!H29,"")</f>
        <v/>
      </c>
      <c r="I11" s="155" t="str">
        <f>IF(Liste!B29&lt;&gt;0,Liste!K29,"")</f>
        <v/>
      </c>
      <c r="J11" s="208" t="str">
        <f>IF(H11="","",HLOOKUP(H11,Comp1!$C$1:$CG$2,2,FALSE))</f>
        <v/>
      </c>
      <c r="K11" s="208" t="str">
        <f>IF(H11="","",HLOOKUP(H11,Comp2!$C$1:$CG$2,2,FALSE))</f>
        <v/>
      </c>
      <c r="L11" s="208" t="str">
        <f>IF(H11="","",HLOOKUP(H11,Comp3!$C$1:$CG$2,2,FALSE))</f>
        <v/>
      </c>
      <c r="M11" s="208" t="str">
        <f>IF(H11="","",HLOOKUP(H11,Comp3!$C$1:$CG$26,26,FALSE))</f>
        <v/>
      </c>
      <c r="N11" s="208" t="str">
        <f>IF(H11="","",HLOOKUP(H11,'C4'!$C$1:$CG$2,2,FALSE))</f>
        <v/>
      </c>
      <c r="O11" s="208" t="str">
        <f>IF(H11="","",HLOOKUP(H11,'C5'!$C$1:$CG$2,2,FALSE))</f>
        <v/>
      </c>
      <c r="P11" s="208" t="str">
        <f>IF(H11="","",HLOOKUP(H11,'C6'!$C$1:$CG$2,2,FALSE))</f>
        <v/>
      </c>
      <c r="Q11" s="208" t="str">
        <f>IF(H11="","",HLOOKUP(H11,'C7'!$C$1:$CG$2,2,FALSE))</f>
        <v/>
      </c>
      <c r="R11" s="209" t="str">
        <f t="shared" si="0"/>
        <v/>
      </c>
      <c r="S11" s="156" t="str">
        <f t="shared" si="1"/>
        <v/>
      </c>
      <c r="T11" s="156" t="str">
        <f t="shared" si="2"/>
        <v/>
      </c>
      <c r="U11" s="156" t="str">
        <f t="shared" si="3"/>
        <v/>
      </c>
      <c r="V11" s="220" t="str">
        <f t="shared" si="4"/>
        <v/>
      </c>
      <c r="W11">
        <f t="shared" si="5"/>
        <v>1</v>
      </c>
      <c r="X11">
        <f t="shared" si="6"/>
        <v>1</v>
      </c>
      <c r="Y11">
        <f t="shared" si="7"/>
        <v>1</v>
      </c>
    </row>
    <row r="12" spans="2:25" ht="18" customHeight="1" thickBot="1" x14ac:dyDescent="0.25">
      <c r="B12" s="265">
        <v>4</v>
      </c>
      <c r="C12" s="512" t="s">
        <v>186</v>
      </c>
      <c r="D12" s="513"/>
      <c r="E12" s="516">
        <f>IF($H$5&lt;&gt;0,HLOOKUP(E,Comp3!$C$1:$CG$26,26,FALSE),"")</f>
        <v>0</v>
      </c>
      <c r="F12" s="517"/>
      <c r="H12" s="154" t="str">
        <f>IF(Liste!B30&lt;&gt;0,Liste!H30,"")</f>
        <v/>
      </c>
      <c r="I12" s="155" t="str">
        <f>IF(Liste!B30&lt;&gt;0,Liste!K30,"")</f>
        <v/>
      </c>
      <c r="J12" s="208" t="str">
        <f>IF(H12="","",HLOOKUP(H12,Comp1!$C$1:$CG$2,2,FALSE))</f>
        <v/>
      </c>
      <c r="K12" s="208" t="str">
        <f>IF(H12="","",HLOOKUP(H12,Comp2!$C$1:$CG$2,2,FALSE))</f>
        <v/>
      </c>
      <c r="L12" s="208" t="str">
        <f>IF(H12="","",HLOOKUP(H12,Comp3!$C$1:$CG$2,2,FALSE))</f>
        <v/>
      </c>
      <c r="M12" s="208" t="str">
        <f>IF(H12="","",HLOOKUP(H12,Comp3!$C$1:$CG$26,26,FALSE))</f>
        <v/>
      </c>
      <c r="N12" s="208" t="str">
        <f>IF(H12="","",HLOOKUP(H12,'C4'!$C$1:$CG$2,2,FALSE))</f>
        <v/>
      </c>
      <c r="O12" s="208" t="str">
        <f>IF(H12="","",HLOOKUP(H12,'C5'!$C$1:$CG$2,2,FALSE))</f>
        <v/>
      </c>
      <c r="P12" s="208" t="str">
        <f>IF(H12="","",HLOOKUP(H12,'C6'!$C$1:$CG$2,2,FALSE))</f>
        <v/>
      </c>
      <c r="Q12" s="208" t="str">
        <f>IF(H12="","",HLOOKUP(H12,'C7'!$C$1:$CG$2,2,FALSE))</f>
        <v/>
      </c>
      <c r="R12" s="209" t="str">
        <f t="shared" si="0"/>
        <v/>
      </c>
      <c r="S12" s="156" t="str">
        <f t="shared" si="1"/>
        <v/>
      </c>
      <c r="T12" s="156" t="str">
        <f t="shared" si="2"/>
        <v/>
      </c>
      <c r="U12" s="156" t="str">
        <f t="shared" si="3"/>
        <v/>
      </c>
      <c r="V12" s="220" t="str">
        <f t="shared" si="4"/>
        <v/>
      </c>
      <c r="W12">
        <f t="shared" ref="W12:W21" si="8">IF(J12=0,0,1)</f>
        <v>1</v>
      </c>
      <c r="X12">
        <f t="shared" ref="X12:X21" si="9">IF(K12=0,0,1)</f>
        <v>1</v>
      </c>
      <c r="Y12">
        <f t="shared" ref="Y12:Y21" si="10">IF(L12=0,0,1)</f>
        <v>1</v>
      </c>
    </row>
    <row r="13" spans="2:25" ht="18" customHeight="1" thickBot="1" x14ac:dyDescent="0.25">
      <c r="B13" s="265">
        <v>4</v>
      </c>
      <c r="C13" s="512" t="s">
        <v>187</v>
      </c>
      <c r="D13" s="513"/>
      <c r="E13" s="516">
        <f>IF($H$5&lt;&gt;0,HLOOKUP(E,'C4'!$C$1:$CG$2,2,FALSE),"")</f>
        <v>0</v>
      </c>
      <c r="F13" s="517"/>
      <c r="H13" s="154" t="str">
        <f>IF(Liste!B31&lt;&gt;0,Liste!H31,"")</f>
        <v/>
      </c>
      <c r="I13" s="155" t="str">
        <f>IF(Liste!B31&lt;&gt;0,Liste!K31,"")</f>
        <v/>
      </c>
      <c r="J13" s="208" t="str">
        <f>IF(H13="","",HLOOKUP(H13,Comp1!$C$1:$CG$2,2,FALSE))</f>
        <v/>
      </c>
      <c r="K13" s="208" t="str">
        <f>IF(H13="","",HLOOKUP(H13,Comp2!$C$1:$CG$2,2,FALSE))</f>
        <v/>
      </c>
      <c r="L13" s="208" t="str">
        <f>IF(H13="","",HLOOKUP(H13,Comp3!$C$1:$CG$2,2,FALSE))</f>
        <v/>
      </c>
      <c r="M13" s="208" t="str">
        <f>IF(H13="","",HLOOKUP(H13,Comp3!$C$1:$CG$26,26,FALSE))</f>
        <v/>
      </c>
      <c r="N13" s="208" t="str">
        <f>IF(H13="","",HLOOKUP(H13,'C4'!$C$1:$CG$2,2,FALSE))</f>
        <v/>
      </c>
      <c r="O13" s="208" t="str">
        <f>IF(H13="","",HLOOKUP(H13,'C5'!$C$1:$CG$2,2,FALSE))</f>
        <v/>
      </c>
      <c r="P13" s="208" t="str">
        <f>IF(H13="","",HLOOKUP(H13,'C6'!$C$1:$CG$2,2,FALSE))</f>
        <v/>
      </c>
      <c r="Q13" s="208" t="str">
        <f>IF(H13="","",HLOOKUP(H13,'C7'!$C$1:$CG$2,2,FALSE))</f>
        <v/>
      </c>
      <c r="R13" s="209" t="str">
        <f t="shared" si="0"/>
        <v/>
      </c>
      <c r="S13" s="156" t="str">
        <f t="shared" si="1"/>
        <v/>
      </c>
      <c r="T13" s="156" t="str">
        <f t="shared" si="2"/>
        <v/>
      </c>
      <c r="U13" s="156" t="str">
        <f t="shared" si="3"/>
        <v/>
      </c>
      <c r="V13" s="220" t="str">
        <f t="shared" si="4"/>
        <v/>
      </c>
      <c r="W13">
        <f t="shared" si="8"/>
        <v>1</v>
      </c>
      <c r="X13">
        <f t="shared" si="9"/>
        <v>1</v>
      </c>
      <c r="Y13">
        <f t="shared" si="10"/>
        <v>1</v>
      </c>
    </row>
    <row r="14" spans="2:25" ht="18" customHeight="1" thickBot="1" x14ac:dyDescent="0.25">
      <c r="B14" s="265">
        <v>4</v>
      </c>
      <c r="C14" s="512" t="s">
        <v>44</v>
      </c>
      <c r="D14" s="513"/>
      <c r="E14" s="516">
        <f>IF($H$5&lt;&gt;0,HLOOKUP(E,'C5'!$C$1:$CG$2,2,FALSE),"")</f>
        <v>0</v>
      </c>
      <c r="F14" s="517"/>
      <c r="H14" s="154" t="str">
        <f>IF(Liste!B32&lt;&gt;0,Liste!H32,"")</f>
        <v/>
      </c>
      <c r="I14" s="155" t="str">
        <f>IF(Liste!B32&lt;&gt;0,Liste!K32,"")</f>
        <v/>
      </c>
      <c r="J14" s="208" t="str">
        <f>IF(H14="","",HLOOKUP(H14,Comp1!$C$1:$CG$2,2,FALSE))</f>
        <v/>
      </c>
      <c r="K14" s="208" t="str">
        <f>IF(H14="","",HLOOKUP(H14,Comp2!$C$1:$CG$2,2,FALSE))</f>
        <v/>
      </c>
      <c r="L14" s="208" t="str">
        <f>IF(H14="","",HLOOKUP(H14,Comp3!$C$1:$CG$2,2,FALSE))</f>
        <v/>
      </c>
      <c r="M14" s="208" t="str">
        <f>IF(H14="","",HLOOKUP(H14,Comp3!$C$1:$CG$26,26,FALSE))</f>
        <v/>
      </c>
      <c r="N14" s="208" t="str">
        <f>IF(H14="","",HLOOKUP(H14,'C4'!$C$1:$CG$2,2,FALSE))</f>
        <v/>
      </c>
      <c r="O14" s="208" t="str">
        <f>IF(H14="","",HLOOKUP(H14,'C5'!$C$1:$CG$2,2,FALSE))</f>
        <v/>
      </c>
      <c r="P14" s="208" t="str">
        <f>IF(H14="","",HLOOKUP(H14,'C6'!$C$1:$CG$2,2,FALSE))</f>
        <v/>
      </c>
      <c r="Q14" s="208" t="str">
        <f>IF(H14="","",HLOOKUP(H14,'C7'!$C$1:$CG$2,2,FALSE))</f>
        <v/>
      </c>
      <c r="R14" s="209" t="str">
        <f t="shared" si="0"/>
        <v/>
      </c>
      <c r="S14" s="156" t="str">
        <f t="shared" si="1"/>
        <v/>
      </c>
      <c r="T14" s="156" t="str">
        <f t="shared" si="2"/>
        <v/>
      </c>
      <c r="U14" s="156" t="str">
        <f t="shared" si="3"/>
        <v/>
      </c>
      <c r="V14" s="220" t="str">
        <f t="shared" si="4"/>
        <v/>
      </c>
      <c r="W14">
        <f t="shared" si="8"/>
        <v>1</v>
      </c>
      <c r="X14">
        <f t="shared" si="9"/>
        <v>1</v>
      </c>
      <c r="Y14">
        <f t="shared" si="10"/>
        <v>1</v>
      </c>
    </row>
    <row r="15" spans="2:25" ht="18" customHeight="1" thickBot="1" x14ac:dyDescent="0.25">
      <c r="B15" s="265">
        <v>4</v>
      </c>
      <c r="C15" s="512" t="s">
        <v>45</v>
      </c>
      <c r="D15" s="513"/>
      <c r="E15" s="516">
        <f>IF($H$5&lt;&gt;0,HLOOKUP(E,'C6'!$C$1:$CG$2,2,FALSE),"")</f>
        <v>0</v>
      </c>
      <c r="F15" s="517"/>
      <c r="H15" s="154" t="str">
        <f>IF(Liste!B33&lt;&gt;0,Liste!H33,"")</f>
        <v/>
      </c>
      <c r="I15" s="155" t="str">
        <f>IF(Liste!B33&lt;&gt;0,Liste!K33,"")</f>
        <v/>
      </c>
      <c r="J15" s="208" t="str">
        <f>IF(H15="","",HLOOKUP(H15,Comp1!$C$1:$CG$2,2,FALSE))</f>
        <v/>
      </c>
      <c r="K15" s="208" t="str">
        <f>IF(H15="","",HLOOKUP(H15,Comp2!$C$1:$CG$2,2,FALSE))</f>
        <v/>
      </c>
      <c r="L15" s="208" t="str">
        <f>IF(H15="","",HLOOKUP(H15,Comp3!$C$1:$CG$2,2,FALSE))</f>
        <v/>
      </c>
      <c r="M15" s="208" t="str">
        <f>IF(H15="","",HLOOKUP(H15,Comp3!$C$1:$CG$26,26,FALSE))</f>
        <v/>
      </c>
      <c r="N15" s="208" t="str">
        <f>IF(H15="","",HLOOKUP(H15,'C4'!$C$1:$CG$2,2,FALSE))</f>
        <v/>
      </c>
      <c r="O15" s="208" t="str">
        <f>IF(H15="","",HLOOKUP(H15,'C5'!$C$1:$CG$2,2,FALSE))</f>
        <v/>
      </c>
      <c r="P15" s="208" t="str">
        <f>IF(H15="","",HLOOKUP(H15,'C6'!$C$1:$CG$2,2,FALSE))</f>
        <v/>
      </c>
      <c r="Q15" s="208" t="str">
        <f>IF(H15="","",HLOOKUP(H15,'C7'!$C$1:$CG$2,2,FALSE))</f>
        <v/>
      </c>
      <c r="R15" s="209" t="str">
        <f t="shared" si="0"/>
        <v/>
      </c>
      <c r="S15" s="156" t="str">
        <f t="shared" si="1"/>
        <v/>
      </c>
      <c r="T15" s="156" t="str">
        <f t="shared" si="2"/>
        <v/>
      </c>
      <c r="U15" s="156" t="str">
        <f t="shared" si="3"/>
        <v/>
      </c>
      <c r="V15" s="220" t="str">
        <f t="shared" si="4"/>
        <v/>
      </c>
      <c r="W15">
        <f t="shared" si="8"/>
        <v>1</v>
      </c>
      <c r="X15">
        <f t="shared" si="9"/>
        <v>1</v>
      </c>
      <c r="Y15">
        <f t="shared" si="10"/>
        <v>1</v>
      </c>
    </row>
    <row r="16" spans="2:25" ht="18" customHeight="1" thickBot="1" x14ac:dyDescent="0.25">
      <c r="B16" s="265">
        <v>4</v>
      </c>
      <c r="C16" s="512" t="s">
        <v>46</v>
      </c>
      <c r="D16" s="513"/>
      <c r="E16" s="516">
        <f>IF($H$5&lt;&gt;0,HLOOKUP(E,'C7'!$C$1:$CG$2,2,FALSE),"")</f>
        <v>0</v>
      </c>
      <c r="F16" s="517"/>
      <c r="H16" s="154" t="str">
        <f>IF(Liste!B34&lt;&gt;0,Liste!H34,"")</f>
        <v/>
      </c>
      <c r="I16" s="155" t="str">
        <f>IF(Liste!B34&lt;&gt;0,Liste!K34,"")</f>
        <v/>
      </c>
      <c r="J16" s="208" t="str">
        <f>IF(H16="","",HLOOKUP(H16,Comp1!$C$1:$CG$2,2,FALSE))</f>
        <v/>
      </c>
      <c r="K16" s="208" t="str">
        <f>IF(H16="","",HLOOKUP(H16,Comp2!$C$1:$CG$2,2,FALSE))</f>
        <v/>
      </c>
      <c r="L16" s="208" t="str">
        <f>IF(H16="","",HLOOKUP(H16,Comp3!$C$1:$CG$2,2,FALSE))</f>
        <v/>
      </c>
      <c r="M16" s="208" t="str">
        <f>IF(H16="","",HLOOKUP(H16,Comp3!$C$1:$CG$26,26,FALSE))</f>
        <v/>
      </c>
      <c r="N16" s="208" t="str">
        <f>IF(H16="","",HLOOKUP(H16,'C4'!$C$1:$CG$2,2,FALSE))</f>
        <v/>
      </c>
      <c r="O16" s="208" t="str">
        <f>IF(H16="","",HLOOKUP(H16,'C5'!$C$1:$CG$2,2,FALSE))</f>
        <v/>
      </c>
      <c r="P16" s="208" t="str">
        <f>IF(H16="","",HLOOKUP(H16,'C6'!$C$1:$CG$2,2,FALSE))</f>
        <v/>
      </c>
      <c r="Q16" s="208" t="str">
        <f>IF(H16="","",HLOOKUP(H16,'C7'!$C$1:$CG$2,2,FALSE))</f>
        <v/>
      </c>
      <c r="R16" s="209" t="str">
        <f t="shared" si="0"/>
        <v/>
      </c>
      <c r="S16" s="156" t="str">
        <f t="shared" si="1"/>
        <v/>
      </c>
      <c r="T16" s="156" t="str">
        <f t="shared" si="2"/>
        <v/>
      </c>
      <c r="U16" s="156" t="str">
        <f t="shared" si="3"/>
        <v/>
      </c>
      <c r="V16" s="220" t="str">
        <f t="shared" si="4"/>
        <v/>
      </c>
      <c r="W16">
        <f t="shared" si="8"/>
        <v>1</v>
      </c>
      <c r="X16">
        <f t="shared" si="9"/>
        <v>1</v>
      </c>
      <c r="Y16">
        <f t="shared" si="10"/>
        <v>1</v>
      </c>
    </row>
    <row r="17" spans="1:25" ht="6" customHeight="1" thickBot="1" x14ac:dyDescent="0.25">
      <c r="B17" s="266"/>
      <c r="C17" s="266"/>
      <c r="D17" s="266"/>
      <c r="E17" s="266"/>
      <c r="F17" s="266"/>
      <c r="H17" s="154" t="str">
        <f>IF(Liste!B35&lt;&gt;0,Liste!H35,"")</f>
        <v/>
      </c>
      <c r="I17" s="155" t="str">
        <f>IF(Liste!B35&lt;&gt;0,Liste!K35,"")</f>
        <v/>
      </c>
      <c r="J17" s="208" t="str">
        <f>IF(H17="","",HLOOKUP(H17,Comp1!$C$1:$CG$2,2,FALSE))</f>
        <v/>
      </c>
      <c r="K17" s="208" t="str">
        <f>IF(H17="","",HLOOKUP(H17,Comp2!$C$1:$CG$2,2,FALSE))</f>
        <v/>
      </c>
      <c r="L17" s="208" t="str">
        <f>IF(H17="","",HLOOKUP(H17,Comp3!$C$1:$CG$2,2,FALSE))</f>
        <v/>
      </c>
      <c r="M17" s="208" t="str">
        <f>IF(H17="","",HLOOKUP(H17,Comp3!$C$1:$CG$26,26,FALSE))</f>
        <v/>
      </c>
      <c r="N17" s="208" t="str">
        <f>IF(H17="","",HLOOKUP(H17,'C4'!$C$1:$CG$2,2,FALSE))</f>
        <v/>
      </c>
      <c r="O17" s="208" t="str">
        <f>IF(H17="","",HLOOKUP(H17,'C5'!$C$1:$CG$2,2,FALSE))</f>
        <v/>
      </c>
      <c r="P17" s="208" t="str">
        <f>IF(H17="","",HLOOKUP(H17,'C6'!$C$1:$CG$2,2,FALSE))</f>
        <v/>
      </c>
      <c r="Q17" s="208" t="str">
        <f>IF(H17="","",HLOOKUP(H17,'C7'!$C$1:$CG$2,2,FALSE))</f>
        <v/>
      </c>
      <c r="R17" s="209" t="str">
        <f t="shared" si="0"/>
        <v/>
      </c>
      <c r="S17" s="156" t="str">
        <f t="shared" si="1"/>
        <v/>
      </c>
      <c r="T17" s="156" t="str">
        <f t="shared" si="2"/>
        <v/>
      </c>
      <c r="U17" s="156" t="str">
        <f t="shared" si="3"/>
        <v/>
      </c>
      <c r="V17" s="220" t="str">
        <f t="shared" si="4"/>
        <v/>
      </c>
      <c r="W17">
        <f t="shared" si="8"/>
        <v>1</v>
      </c>
      <c r="X17">
        <f t="shared" si="9"/>
        <v>1</v>
      </c>
      <c r="Y17">
        <f t="shared" si="10"/>
        <v>1</v>
      </c>
    </row>
    <row r="18" spans="1:25" ht="19.5" customHeight="1" thickBot="1" x14ac:dyDescent="0.25">
      <c r="B18" s="267">
        <v>4</v>
      </c>
      <c r="C18" s="514" t="s">
        <v>358</v>
      </c>
      <c r="D18" s="515"/>
      <c r="E18" s="519" t="str">
        <f>IF($H$5&lt;&gt;0,HLOOKUP(E,Attest.!C1:CG5,4,FALSE),"")</f>
        <v>Non délivrée</v>
      </c>
      <c r="F18" s="520"/>
      <c r="H18" s="154" t="str">
        <f>IF(Liste!B36&lt;&gt;0,Liste!H36,"")</f>
        <v/>
      </c>
      <c r="I18" s="155" t="str">
        <f>IF(Liste!B36&lt;&gt;0,Liste!K36,"")</f>
        <v/>
      </c>
      <c r="J18" s="208" t="str">
        <f>IF(H18="","",HLOOKUP(H18,Comp1!$C$1:$CG$2,2,FALSE))</f>
        <v/>
      </c>
      <c r="K18" s="208" t="str">
        <f>IF(H18="","",HLOOKUP(H18,Comp2!$C$1:$CG$2,2,FALSE))</f>
        <v/>
      </c>
      <c r="L18" s="208" t="str">
        <f>IF(H18="","",HLOOKUP(H18,Comp3!$C$1:$CG$2,2,FALSE))</f>
        <v/>
      </c>
      <c r="M18" s="208" t="str">
        <f>IF(H18="","",HLOOKUP(H18,Comp3!$C$1:$CG$26,26,FALSE))</f>
        <v/>
      </c>
      <c r="N18" s="208" t="str">
        <f>IF(H18="","",HLOOKUP(H18,'C4'!$C$1:$CG$2,2,FALSE))</f>
        <v/>
      </c>
      <c r="O18" s="208" t="str">
        <f>IF(H18="","",HLOOKUP(H18,'C5'!$C$1:$CG$2,2,FALSE))</f>
        <v/>
      </c>
      <c r="P18" s="208" t="str">
        <f>IF(H18="","",HLOOKUP(H18,'C6'!$C$1:$CG$2,2,FALSE))</f>
        <v/>
      </c>
      <c r="Q18" s="208" t="str">
        <f>IF(H18="","",HLOOKUP(H18,'C7'!$C$1:$CG$2,2,FALSE))</f>
        <v/>
      </c>
      <c r="R18" s="209" t="str">
        <f t="shared" si="0"/>
        <v/>
      </c>
      <c r="S18" s="156" t="str">
        <f t="shared" si="1"/>
        <v/>
      </c>
      <c r="T18" s="156" t="str">
        <f t="shared" si="2"/>
        <v/>
      </c>
      <c r="U18" s="156" t="str">
        <f t="shared" si="3"/>
        <v/>
      </c>
      <c r="V18" s="220" t="str">
        <f t="shared" si="4"/>
        <v/>
      </c>
      <c r="W18">
        <f t="shared" si="8"/>
        <v>1</v>
      </c>
      <c r="X18">
        <f t="shared" si="9"/>
        <v>1</v>
      </c>
      <c r="Y18">
        <f t="shared" si="10"/>
        <v>1</v>
      </c>
    </row>
    <row r="19" spans="1:25" ht="6" customHeight="1" thickBot="1" x14ac:dyDescent="0.25">
      <c r="B19" s="268"/>
      <c r="C19" s="269"/>
      <c r="D19" s="270"/>
      <c r="E19" s="518"/>
      <c r="F19" s="518"/>
      <c r="H19" s="154" t="str">
        <f>IF(Liste!B37&lt;&gt;0,Liste!H37,"")</f>
        <v/>
      </c>
      <c r="I19" s="155" t="str">
        <f>IF(Liste!B37&lt;&gt;0,Liste!K37,"")</f>
        <v/>
      </c>
      <c r="J19" s="208" t="str">
        <f>IF(H19="","",HLOOKUP(H19,Comp1!$C$1:$CG$2,2,FALSE))</f>
        <v/>
      </c>
      <c r="K19" s="208" t="str">
        <f>IF(H19="","",HLOOKUP(H19,Comp2!$C$1:$CG$2,2,FALSE))</f>
        <v/>
      </c>
      <c r="L19" s="208" t="str">
        <f>IF(H19="","",HLOOKUP(H19,Comp3!$C$1:$CG$2,2,FALSE))</f>
        <v/>
      </c>
      <c r="M19" s="208" t="str">
        <f>IF(H19="","",HLOOKUP(H19,Comp3!$C$1:$CG$26,26,FALSE))</f>
        <v/>
      </c>
      <c r="N19" s="208" t="str">
        <f>IF(H19="","",HLOOKUP(H19,'C4'!$C$1:$CG$2,2,FALSE))</f>
        <v/>
      </c>
      <c r="O19" s="208" t="str">
        <f>IF(H19="","",HLOOKUP(H19,'C5'!$C$1:$CG$2,2,FALSE))</f>
        <v/>
      </c>
      <c r="P19" s="208" t="str">
        <f>IF(H19="","",HLOOKUP(H19,'C6'!$C$1:$CG$2,2,FALSE))</f>
        <v/>
      </c>
      <c r="Q19" s="208" t="str">
        <f>IF(H19="","",HLOOKUP(H19,'C7'!$C$1:$CG$2,2,FALSE))</f>
        <v/>
      </c>
      <c r="R19" s="209" t="str">
        <f t="shared" si="0"/>
        <v/>
      </c>
      <c r="S19" s="156" t="str">
        <f t="shared" si="1"/>
        <v/>
      </c>
      <c r="T19" s="156" t="str">
        <f t="shared" si="2"/>
        <v/>
      </c>
      <c r="U19" s="156" t="str">
        <f t="shared" si="3"/>
        <v/>
      </c>
      <c r="V19" s="220" t="str">
        <f t="shared" si="4"/>
        <v/>
      </c>
      <c r="W19">
        <f t="shared" si="8"/>
        <v>1</v>
      </c>
      <c r="X19">
        <f t="shared" si="9"/>
        <v>1</v>
      </c>
      <c r="Y19">
        <f t="shared" si="10"/>
        <v>1</v>
      </c>
    </row>
    <row r="20" spans="1:25" ht="19.5" customHeight="1" thickBot="1" x14ac:dyDescent="0.25">
      <c r="B20" s="267">
        <v>4</v>
      </c>
      <c r="C20" s="514" t="s">
        <v>359</v>
      </c>
      <c r="D20" s="515"/>
      <c r="E20" s="519" t="str">
        <f>IF($H$5&lt;&gt;0,HLOOKUP(E,Attest.!C1:CG5,5,FALSE),"")</f>
        <v>Non délivrée</v>
      </c>
      <c r="F20" s="520"/>
      <c r="H20" s="154" t="str">
        <f>IF(Liste!B38&lt;&gt;0,Liste!H38,"")</f>
        <v/>
      </c>
      <c r="I20" s="155" t="str">
        <f>IF(Liste!B38&lt;&gt;0,Liste!K38,"")</f>
        <v/>
      </c>
      <c r="J20" s="208" t="str">
        <f>IF(H20="","",HLOOKUP(H20,Comp1!$C$1:$CG$2,2,FALSE))</f>
        <v/>
      </c>
      <c r="K20" s="208" t="str">
        <f>IF(H20="","",HLOOKUP(H20,Comp2!$C$1:$CG$2,2,FALSE))</f>
        <v/>
      </c>
      <c r="L20" s="208" t="str">
        <f>IF(H20="","",HLOOKUP(H20,Comp3!$C$1:$CG$2,2,FALSE))</f>
        <v/>
      </c>
      <c r="M20" s="208" t="str">
        <f>IF(H20="","",HLOOKUP(H20,Comp3!$C$1:$CG$26,26,FALSE))</f>
        <v/>
      </c>
      <c r="N20" s="208" t="str">
        <f>IF(H20="","",HLOOKUP(H20,'C4'!$C$1:$CG$2,2,FALSE))</f>
        <v/>
      </c>
      <c r="O20" s="208" t="str">
        <f>IF(H20="","",HLOOKUP(H20,'C5'!$C$1:$CG$2,2,FALSE))</f>
        <v/>
      </c>
      <c r="P20" s="208" t="str">
        <f>IF(H20="","",HLOOKUP(H20,'C6'!$C$1:$CG$2,2,FALSE))</f>
        <v/>
      </c>
      <c r="Q20" s="208" t="str">
        <f>IF(H20="","",HLOOKUP(H20,'C7'!$C$1:$CG$2,2,FALSE))</f>
        <v/>
      </c>
      <c r="R20" s="209" t="str">
        <f t="shared" si="0"/>
        <v/>
      </c>
      <c r="S20" s="156" t="str">
        <f t="shared" si="1"/>
        <v/>
      </c>
      <c r="T20" s="156" t="str">
        <f t="shared" si="2"/>
        <v/>
      </c>
      <c r="U20" s="156" t="str">
        <f t="shared" si="3"/>
        <v/>
      </c>
      <c r="V20" s="220" t="str">
        <f t="shared" si="4"/>
        <v/>
      </c>
      <c r="W20">
        <f t="shared" si="8"/>
        <v>1</v>
      </c>
      <c r="X20">
        <f t="shared" si="9"/>
        <v>1</v>
      </c>
      <c r="Y20">
        <f t="shared" si="10"/>
        <v>1</v>
      </c>
    </row>
    <row r="21" spans="1:25" ht="8.25" customHeight="1" x14ac:dyDescent="0.3">
      <c r="B21" s="262"/>
      <c r="C21" s="523"/>
      <c r="D21" s="523"/>
      <c r="H21" s="154" t="str">
        <f>IF(Liste!B39&lt;&gt;0,Liste!H39,"")</f>
        <v/>
      </c>
      <c r="I21" s="155" t="str">
        <f>IF(Liste!B39&lt;&gt;0,Liste!K39,"")</f>
        <v/>
      </c>
      <c r="J21" s="208" t="str">
        <f>IF(H21="","",HLOOKUP(H21,Comp1!$C$1:$CG$2,2,FALSE))</f>
        <v/>
      </c>
      <c r="K21" s="208" t="str">
        <f>IF(H21="","",HLOOKUP(H21,Comp2!$C$1:$CG$2,2,FALSE))</f>
        <v/>
      </c>
      <c r="L21" s="208" t="str">
        <f>IF(H21="","",HLOOKUP(H21,Comp3!$C$1:$CG$2,2,FALSE))</f>
        <v/>
      </c>
      <c r="M21" s="208" t="str">
        <f>IF(H21="","",HLOOKUP(H21,Comp3!$C$1:$CG$26,26,FALSE))</f>
        <v/>
      </c>
      <c r="N21" s="208" t="str">
        <f>IF(H21="","",HLOOKUP(H21,'C4'!$C$1:$CG$2,2,FALSE))</f>
        <v/>
      </c>
      <c r="O21" s="208" t="str">
        <f>IF(H21="","",HLOOKUP(H21,'C5'!$C$1:$CG$2,2,FALSE))</f>
        <v/>
      </c>
      <c r="P21" s="208" t="str">
        <f>IF(H21="","",HLOOKUP(H21,'C6'!$C$1:$CG$2,2,FALSE))</f>
        <v/>
      </c>
      <c r="Q21" s="208" t="str">
        <f>IF(H21="","",HLOOKUP(H21,'C7'!$C$1:$CG$2,2,FALSE))</f>
        <v/>
      </c>
      <c r="R21" s="209" t="str">
        <f t="shared" si="0"/>
        <v/>
      </c>
      <c r="S21" s="156" t="str">
        <f t="shared" si="1"/>
        <v/>
      </c>
      <c r="T21" s="156" t="str">
        <f t="shared" si="2"/>
        <v/>
      </c>
      <c r="U21" s="156" t="str">
        <f t="shared" si="3"/>
        <v/>
      </c>
      <c r="V21" s="220" t="str">
        <f t="shared" si="4"/>
        <v/>
      </c>
      <c r="W21">
        <f t="shared" si="8"/>
        <v>1</v>
      </c>
      <c r="X21">
        <f t="shared" si="9"/>
        <v>1</v>
      </c>
      <c r="Y21">
        <f t="shared" si="10"/>
        <v>1</v>
      </c>
    </row>
    <row r="22" spans="1:25" ht="8.25" customHeight="1" x14ac:dyDescent="0.25">
      <c r="B22" s="263"/>
      <c r="C22" s="264"/>
      <c r="D22" s="287"/>
      <c r="E22" s="521"/>
      <c r="F22" s="521"/>
      <c r="H22" s="154" t="str">
        <f>IF(Liste!B40&lt;&gt;0,Liste!H40,"")</f>
        <v/>
      </c>
      <c r="I22" s="155" t="str">
        <f>IF(Liste!B40&lt;&gt;0,Liste!K40,"")</f>
        <v/>
      </c>
      <c r="J22" s="208" t="str">
        <f>IF(H22="","",HLOOKUP(H22,Comp1!$C$1:$CG$2,2,FALSE))</f>
        <v/>
      </c>
      <c r="K22" s="208" t="str">
        <f>IF(H22="","",HLOOKUP(H22,Comp2!$C$1:$CG$2,2,FALSE))</f>
        <v/>
      </c>
      <c r="L22" s="208" t="str">
        <f>IF(H22="","",HLOOKUP(H22,Comp3!$C$1:$CG$2,2,FALSE))</f>
        <v/>
      </c>
      <c r="M22" s="208" t="str">
        <f>IF(H22="","",HLOOKUP(H22,Comp3!$C$1:$CG$26,26,FALSE))</f>
        <v/>
      </c>
      <c r="N22" s="208" t="str">
        <f>IF(H22="","",HLOOKUP(H22,'C4'!$C$1:$CG$2,2,FALSE))</f>
        <v/>
      </c>
      <c r="O22" s="208" t="str">
        <f>IF(H22="","",HLOOKUP(H22,'C5'!$C$1:$CG$2,2,FALSE))</f>
        <v/>
      </c>
      <c r="P22" s="208" t="str">
        <f>IF(H22="","",HLOOKUP(H22,'C6'!$C$1:$CG$2,2,FALSE))</f>
        <v/>
      </c>
      <c r="Q22" s="208" t="str">
        <f>IF(H22="","",HLOOKUP(H22,'C7'!$C$1:$CG$2,2,FALSE))</f>
        <v/>
      </c>
      <c r="R22" s="209" t="str">
        <f t="shared" si="0"/>
        <v/>
      </c>
      <c r="S22" s="156" t="str">
        <f t="shared" si="1"/>
        <v/>
      </c>
      <c r="T22" s="156" t="str">
        <f t="shared" si="2"/>
        <v/>
      </c>
      <c r="U22" s="156" t="str">
        <f t="shared" si="3"/>
        <v/>
      </c>
      <c r="V22" s="220" t="str">
        <f t="shared" si="4"/>
        <v/>
      </c>
      <c r="W22">
        <f t="shared" ref="W22:W85" si="11">IF(J22=0,0,1)</f>
        <v>1</v>
      </c>
      <c r="X22">
        <f t="shared" ref="X22:X85" si="12">IF(K22=0,0,1)</f>
        <v>1</v>
      </c>
      <c r="Y22">
        <f t="shared" ref="Y22:Y85" si="13">IF(L22=0,0,1)</f>
        <v>1</v>
      </c>
    </row>
    <row r="23" spans="1:25" ht="8.25" customHeight="1" x14ac:dyDescent="0.2">
      <c r="H23" s="154" t="str">
        <f>IF(Liste!B41&lt;&gt;0,Liste!H41,"")</f>
        <v/>
      </c>
      <c r="I23" s="155" t="str">
        <f>IF(Liste!B41&lt;&gt;0,Liste!K41,"")</f>
        <v/>
      </c>
      <c r="J23" s="208" t="str">
        <f>IF(H23="","",HLOOKUP(H23,Comp1!$C$1:$CG$2,2,FALSE))</f>
        <v/>
      </c>
      <c r="K23" s="208" t="str">
        <f>IF(H23="","",HLOOKUP(H23,Comp2!$C$1:$CG$2,2,FALSE))</f>
        <v/>
      </c>
      <c r="L23" s="208" t="str">
        <f>IF(H23="","",HLOOKUP(H23,Comp3!$C$1:$CG$2,2,FALSE))</f>
        <v/>
      </c>
      <c r="M23" s="208" t="str">
        <f>IF(H23="","",HLOOKUP(H23,Comp3!$C$1:$CG$26,26,FALSE))</f>
        <v/>
      </c>
      <c r="N23" s="208" t="str">
        <f>IF(H23="","",HLOOKUP(H23,'C4'!$C$1:$CG$2,2,FALSE))</f>
        <v/>
      </c>
      <c r="O23" s="208" t="str">
        <f>IF(H23="","",HLOOKUP(H23,'C5'!$C$1:$CG$2,2,FALSE))</f>
        <v/>
      </c>
      <c r="P23" s="208" t="str">
        <f>IF(H23="","",HLOOKUP(H23,'C6'!$C$1:$CG$2,2,FALSE))</f>
        <v/>
      </c>
      <c r="Q23" s="208" t="str">
        <f>IF(H23="","",HLOOKUP(H23,'C7'!$C$1:$CG$2,2,FALSE))</f>
        <v/>
      </c>
      <c r="R23" s="209" t="str">
        <f t="shared" si="0"/>
        <v/>
      </c>
      <c r="S23" s="156" t="str">
        <f t="shared" si="1"/>
        <v/>
      </c>
      <c r="T23" s="156" t="str">
        <f t="shared" si="2"/>
        <v/>
      </c>
      <c r="U23" s="156" t="str">
        <f t="shared" si="3"/>
        <v/>
      </c>
      <c r="V23" s="220" t="str">
        <f t="shared" si="4"/>
        <v/>
      </c>
      <c r="W23">
        <f t="shared" si="11"/>
        <v>1</v>
      </c>
      <c r="X23">
        <f t="shared" si="12"/>
        <v>1</v>
      </c>
      <c r="Y23">
        <f t="shared" si="13"/>
        <v>1</v>
      </c>
    </row>
    <row r="24" spans="1:25" ht="21" customHeight="1" x14ac:dyDescent="0.2">
      <c r="C24" t="s">
        <v>175</v>
      </c>
      <c r="D24" s="509" t="s">
        <v>178</v>
      </c>
      <c r="E24" s="509"/>
      <c r="F24" s="509"/>
      <c r="H24" s="154" t="str">
        <f>IF(Liste!B42&lt;&gt;0,Liste!H42,"")</f>
        <v/>
      </c>
      <c r="I24" s="155" t="str">
        <f>IF(Liste!B42&lt;&gt;0,Liste!K42,"")</f>
        <v/>
      </c>
      <c r="J24" s="208" t="str">
        <f>IF(H24="","",HLOOKUP(H24,Comp1!$C$1:$CG$2,2,FALSE))</f>
        <v/>
      </c>
      <c r="K24" s="208" t="str">
        <f>IF(H24="","",HLOOKUP(H24,Comp2!$C$1:$CG$2,2,FALSE))</f>
        <v/>
      </c>
      <c r="L24" s="208" t="str">
        <f>IF(H24="","",HLOOKUP(H24,Comp3!$C$1:$CG$2,2,FALSE))</f>
        <v/>
      </c>
      <c r="M24" s="208" t="str">
        <f>IF(H24="","",HLOOKUP(H24,Comp3!$C$1:$CG$26,26,FALSE))</f>
        <v/>
      </c>
      <c r="N24" s="208" t="str">
        <f>IF(H24="","",HLOOKUP(H24,'C4'!$C$1:$CG$2,2,FALSE))</f>
        <v/>
      </c>
      <c r="O24" s="208" t="str">
        <f>IF(H24="","",HLOOKUP(H24,'C5'!$C$1:$CG$2,2,FALSE))</f>
        <v/>
      </c>
      <c r="P24" s="208" t="str">
        <f>IF(H24="","",HLOOKUP(H24,'C6'!$C$1:$CG$2,2,FALSE))</f>
        <v/>
      </c>
      <c r="Q24" s="208" t="str">
        <f>IF(H24="","",HLOOKUP(H24,'C7'!$C$1:$CG$2,2,FALSE))</f>
        <v/>
      </c>
      <c r="R24" s="209" t="str">
        <f t="shared" si="0"/>
        <v/>
      </c>
      <c r="S24" s="156" t="str">
        <f t="shared" si="1"/>
        <v/>
      </c>
      <c r="T24" s="156" t="str">
        <f t="shared" si="2"/>
        <v/>
      </c>
      <c r="U24" s="156" t="str">
        <f t="shared" si="3"/>
        <v/>
      </c>
      <c r="V24" s="220" t="str">
        <f t="shared" si="4"/>
        <v/>
      </c>
      <c r="W24">
        <f t="shared" si="11"/>
        <v>1</v>
      </c>
      <c r="X24">
        <f t="shared" si="12"/>
        <v>1</v>
      </c>
      <c r="Y24">
        <f t="shared" si="13"/>
        <v>1</v>
      </c>
    </row>
    <row r="25" spans="1:25" ht="21" customHeight="1" x14ac:dyDescent="0.2">
      <c r="C25" t="s">
        <v>190</v>
      </c>
      <c r="H25" s="154" t="str">
        <f>IF(Liste!B43&lt;&gt;0,Liste!H43,"")</f>
        <v/>
      </c>
      <c r="I25" s="155" t="str">
        <f>IF(Liste!B43&lt;&gt;0,Liste!K43,"")</f>
        <v/>
      </c>
      <c r="J25" s="208" t="str">
        <f>IF(H25="","",HLOOKUP(H25,Comp1!$C$1:$CG$2,2,FALSE))</f>
        <v/>
      </c>
      <c r="K25" s="208" t="str">
        <f>IF(H25="","",HLOOKUP(H25,Comp2!$C$1:$CG$2,2,FALSE))</f>
        <v/>
      </c>
      <c r="L25" s="208" t="str">
        <f>IF(H25="","",HLOOKUP(H25,Comp3!$C$1:$CG$2,2,FALSE))</f>
        <v/>
      </c>
      <c r="M25" s="208" t="str">
        <f>IF(H25="","",HLOOKUP(H25,Comp3!$C$1:$CG$26,26,FALSE))</f>
        <v/>
      </c>
      <c r="N25" s="208" t="str">
        <f>IF(H25="","",HLOOKUP(H25,'C4'!$C$1:$CG$2,2,FALSE))</f>
        <v/>
      </c>
      <c r="O25" s="208" t="str">
        <f>IF(H25="","",HLOOKUP(H25,'C5'!$C$1:$CG$2,2,FALSE))</f>
        <v/>
      </c>
      <c r="P25" s="208" t="str">
        <f>IF(H25="","",HLOOKUP(H25,'C6'!$C$1:$CG$2,2,FALSE))</f>
        <v/>
      </c>
      <c r="Q25" s="208" t="str">
        <f>IF(H25="","",HLOOKUP(H25,'C7'!$C$1:$CG$2,2,FALSE))</f>
        <v/>
      </c>
      <c r="R25" s="209" t="str">
        <f t="shared" si="0"/>
        <v/>
      </c>
      <c r="S25" s="156" t="str">
        <f t="shared" si="1"/>
        <v/>
      </c>
      <c r="T25" s="156" t="str">
        <f t="shared" si="2"/>
        <v/>
      </c>
      <c r="U25" s="156" t="str">
        <f t="shared" si="3"/>
        <v/>
      </c>
      <c r="V25" s="220" t="str">
        <f t="shared" si="4"/>
        <v/>
      </c>
      <c r="W25">
        <f t="shared" si="11"/>
        <v>1</v>
      </c>
      <c r="X25">
        <f t="shared" si="12"/>
        <v>1</v>
      </c>
      <c r="Y25">
        <f t="shared" si="13"/>
        <v>1</v>
      </c>
    </row>
    <row r="26" spans="1:25" ht="21" customHeight="1" x14ac:dyDescent="0.2">
      <c r="C26" t="s">
        <v>176</v>
      </c>
      <c r="H26" s="154" t="str">
        <f>IF(Liste!B44&lt;&gt;0,Liste!H44,"")</f>
        <v/>
      </c>
      <c r="I26" s="155" t="str">
        <f>IF(Liste!B44&lt;&gt;0,Liste!K44,"")</f>
        <v/>
      </c>
      <c r="J26" s="208" t="str">
        <f>IF(H26="","",HLOOKUP(H26,Comp1!$C$1:$CG$2,2,FALSE))</f>
        <v/>
      </c>
      <c r="K26" s="208" t="str">
        <f>IF(H26="","",HLOOKUP(H26,Comp2!$C$1:$CG$2,2,FALSE))</f>
        <v/>
      </c>
      <c r="L26" s="208" t="str">
        <f>IF(H26="","",HLOOKUP(H26,Comp3!$C$1:$CG$2,2,FALSE))</f>
        <v/>
      </c>
      <c r="M26" s="208" t="str">
        <f>IF(H26="","",HLOOKUP(H26,Comp3!$C$1:$CG$26,26,FALSE))</f>
        <v/>
      </c>
      <c r="N26" s="208" t="str">
        <f>IF(H26="","",HLOOKUP(H26,'C4'!$C$1:$CG$2,2,FALSE))</f>
        <v/>
      </c>
      <c r="O26" s="208" t="str">
        <f>IF(H26="","",HLOOKUP(H26,'C5'!$C$1:$CG$2,2,FALSE))</f>
        <v/>
      </c>
      <c r="P26" s="208" t="str">
        <f>IF(H26="","",HLOOKUP(H26,'C6'!$C$1:$CG$2,2,FALSE))</f>
        <v/>
      </c>
      <c r="Q26" s="208" t="str">
        <f>IF(H26="","",HLOOKUP(H26,'C7'!$C$1:$CG$2,2,FALSE))</f>
        <v/>
      </c>
      <c r="R26" s="209" t="str">
        <f t="shared" si="0"/>
        <v/>
      </c>
      <c r="S26" s="156" t="str">
        <f t="shared" si="1"/>
        <v/>
      </c>
      <c r="T26" s="156" t="str">
        <f t="shared" si="2"/>
        <v/>
      </c>
      <c r="U26" s="156" t="str">
        <f t="shared" si="3"/>
        <v/>
      </c>
      <c r="V26" s="220" t="str">
        <f t="shared" si="4"/>
        <v/>
      </c>
      <c r="W26">
        <f t="shared" si="11"/>
        <v>1</v>
      </c>
      <c r="X26">
        <f t="shared" si="12"/>
        <v>1</v>
      </c>
      <c r="Y26">
        <f t="shared" si="13"/>
        <v>1</v>
      </c>
    </row>
    <row r="27" spans="1:25" ht="21" customHeight="1" x14ac:dyDescent="0.2">
      <c r="C27" t="s">
        <v>177</v>
      </c>
      <c r="H27" s="154" t="str">
        <f>IF(Liste!B45&lt;&gt;0,Liste!H45,"")</f>
        <v/>
      </c>
      <c r="I27" s="155" t="str">
        <f>IF(Liste!B45&lt;&gt;0,Liste!K45,"")</f>
        <v/>
      </c>
      <c r="J27" s="208" t="str">
        <f>IF(H27="","",HLOOKUP(H27,Comp1!$C$1:$CG$2,2,FALSE))</f>
        <v/>
      </c>
      <c r="K27" s="208" t="str">
        <f>IF(H27="","",HLOOKUP(H27,Comp2!$C$1:$CG$2,2,FALSE))</f>
        <v/>
      </c>
      <c r="L27" s="208" t="str">
        <f>IF(H27="","",HLOOKUP(H27,Comp3!$C$1:$CG$2,2,FALSE))</f>
        <v/>
      </c>
      <c r="M27" s="208" t="str">
        <f>IF(H27="","",HLOOKUP(H27,Comp3!$C$1:$CG$26,26,FALSE))</f>
        <v/>
      </c>
      <c r="N27" s="208" t="str">
        <f>IF(H27="","",HLOOKUP(H27,'C4'!$C$1:$CG$2,2,FALSE))</f>
        <v/>
      </c>
      <c r="O27" s="208" t="str">
        <f>IF(H27="","",HLOOKUP(H27,'C5'!$C$1:$CG$2,2,FALSE))</f>
        <v/>
      </c>
      <c r="P27" s="208" t="str">
        <f>IF(H27="","",HLOOKUP(H27,'C6'!$C$1:$CG$2,2,FALSE))</f>
        <v/>
      </c>
      <c r="Q27" s="208" t="str">
        <f>IF(H27="","",HLOOKUP(H27,'C7'!$C$1:$CG$2,2,FALSE))</f>
        <v/>
      </c>
      <c r="R27" s="209" t="str">
        <f t="shared" si="0"/>
        <v/>
      </c>
      <c r="S27" s="156" t="str">
        <f t="shared" si="1"/>
        <v/>
      </c>
      <c r="T27" s="156" t="str">
        <f t="shared" si="2"/>
        <v/>
      </c>
      <c r="U27" s="156" t="str">
        <f t="shared" si="3"/>
        <v/>
      </c>
      <c r="V27" s="220" t="str">
        <f t="shared" si="4"/>
        <v/>
      </c>
      <c r="W27">
        <f t="shared" si="11"/>
        <v>1</v>
      </c>
      <c r="X27">
        <f t="shared" si="12"/>
        <v>1</v>
      </c>
      <c r="Y27">
        <f t="shared" si="13"/>
        <v>1</v>
      </c>
    </row>
    <row r="28" spans="1:25" ht="105" customHeight="1" x14ac:dyDescent="0.2">
      <c r="A28" s="322"/>
      <c r="B28" s="322"/>
      <c r="C28" s="322"/>
      <c r="D28" s="322"/>
      <c r="E28" s="322"/>
      <c r="F28" s="322"/>
      <c r="H28" s="154" t="str">
        <f>IF(Liste!B46&lt;&gt;0,Liste!H46,"")</f>
        <v/>
      </c>
      <c r="I28" s="155" t="str">
        <f>IF(Liste!B46&lt;&gt;0,Liste!K46,"")</f>
        <v/>
      </c>
      <c r="J28" s="208" t="str">
        <f>IF(H28="","",HLOOKUP(H28,Comp1!$C$1:$CG$2,2,FALSE))</f>
        <v/>
      </c>
      <c r="K28" s="208" t="str">
        <f>IF(H28="","",HLOOKUP(H28,Comp2!$C$1:$CG$2,2,FALSE))</f>
        <v/>
      </c>
      <c r="L28" s="208" t="str">
        <f>IF(H28="","",HLOOKUP(H28,Comp3!$C$1:$CG$2,2,FALSE))</f>
        <v/>
      </c>
      <c r="M28" s="208" t="str">
        <f>IF(H28="","",HLOOKUP(H28,Comp3!$C$1:$CG$26,26,FALSE))</f>
        <v/>
      </c>
      <c r="N28" s="208" t="str">
        <f>IF(H28="","",HLOOKUP(H28,'C4'!$C$1:$CG$2,2,FALSE))</f>
        <v/>
      </c>
      <c r="O28" s="208" t="str">
        <f>IF(H28="","",HLOOKUP(H28,'C5'!$C$1:$CG$2,2,FALSE))</f>
        <v/>
      </c>
      <c r="P28" s="208" t="str">
        <f>IF(H28="","",HLOOKUP(H28,'C6'!$C$1:$CG$2,2,FALSE))</f>
        <v/>
      </c>
      <c r="Q28" s="208" t="str">
        <f>IF(H28="","",HLOOKUP(H28,'C7'!$C$1:$CG$2,2,FALSE))</f>
        <v/>
      </c>
      <c r="R28" s="209" t="str">
        <f t="shared" si="0"/>
        <v/>
      </c>
      <c r="S28" s="156" t="str">
        <f t="shared" si="1"/>
        <v/>
      </c>
      <c r="T28" s="156" t="str">
        <f t="shared" si="2"/>
        <v/>
      </c>
      <c r="U28" s="156" t="str">
        <f t="shared" si="3"/>
        <v/>
      </c>
      <c r="V28" s="220" t="str">
        <f t="shared" si="4"/>
        <v/>
      </c>
      <c r="W28">
        <f t="shared" si="11"/>
        <v>1</v>
      </c>
      <c r="X28">
        <f t="shared" si="12"/>
        <v>1</v>
      </c>
      <c r="Y28">
        <f t="shared" si="13"/>
        <v>1</v>
      </c>
    </row>
    <row r="29" spans="1:25" x14ac:dyDescent="0.2">
      <c r="B29" s="511" t="s">
        <v>189</v>
      </c>
      <c r="C29" s="511"/>
      <c r="E29" s="510" t="s">
        <v>188</v>
      </c>
      <c r="F29" s="510"/>
      <c r="G29" s="365"/>
      <c r="H29" s="364" t="str">
        <f>IF(Liste!B47&lt;&gt;0,Liste!H47,"")</f>
        <v/>
      </c>
      <c r="I29" s="155" t="str">
        <f>IF(Liste!B47&lt;&gt;0,Liste!K47,"")</f>
        <v/>
      </c>
      <c r="J29" s="208" t="str">
        <f>IF(H29="","",HLOOKUP(H29,Comp1!$C$1:$CG$2,2,FALSE))</f>
        <v/>
      </c>
      <c r="K29" s="208" t="str">
        <f>IF(H29="","",HLOOKUP(H29,Comp2!$C$1:$CG$2,2,FALSE))</f>
        <v/>
      </c>
      <c r="L29" s="208" t="str">
        <f>IF(H29="","",HLOOKUP(H29,Comp3!$C$1:$CG$2,2,FALSE))</f>
        <v/>
      </c>
      <c r="M29" s="208" t="str">
        <f>IF(H29="","",HLOOKUP(H29,Comp3!$C$1:$CG$26,26,FALSE))</f>
        <v/>
      </c>
      <c r="N29" s="208" t="str">
        <f>IF(H29="","",HLOOKUP(H29,'C4'!$C$1:$CG$2,2,FALSE))</f>
        <v/>
      </c>
      <c r="O29" s="208" t="str">
        <f>IF(H29="","",HLOOKUP(H29,'C5'!$C$1:$CG$2,2,FALSE))</f>
        <v/>
      </c>
      <c r="P29" s="208" t="str">
        <f>IF(H29="","",HLOOKUP(H29,'C6'!$C$1:$CG$2,2,FALSE))</f>
        <v/>
      </c>
      <c r="Q29" s="208" t="str">
        <f>IF(H29="","",HLOOKUP(H29,'C7'!$C$1:$CG$2,2,FALSE))</f>
        <v/>
      </c>
      <c r="R29" s="209" t="str">
        <f t="shared" si="0"/>
        <v/>
      </c>
      <c r="S29" s="156" t="str">
        <f t="shared" si="1"/>
        <v/>
      </c>
      <c r="T29" s="156" t="str">
        <f t="shared" si="2"/>
        <v/>
      </c>
      <c r="U29" s="156" t="str">
        <f t="shared" si="3"/>
        <v/>
      </c>
      <c r="V29" s="220" t="str">
        <f t="shared" si="4"/>
        <v/>
      </c>
      <c r="W29">
        <f t="shared" si="11"/>
        <v>1</v>
      </c>
      <c r="X29">
        <f t="shared" si="12"/>
        <v>1</v>
      </c>
      <c r="Y29">
        <f t="shared" si="13"/>
        <v>1</v>
      </c>
    </row>
    <row r="30" spans="1:25" x14ac:dyDescent="0.2">
      <c r="H30" s="154" t="str">
        <f>IF(Liste!B48&lt;&gt;0,Liste!H48,"")</f>
        <v/>
      </c>
      <c r="I30" s="155" t="str">
        <f>IF(Liste!B48&lt;&gt;0,Liste!K48,"")</f>
        <v/>
      </c>
      <c r="J30" s="208" t="str">
        <f>IF(H30="","",HLOOKUP(H30,Comp1!$C$1:$CG$2,2,FALSE))</f>
        <v/>
      </c>
      <c r="K30" s="208" t="str">
        <f>IF(H30="","",HLOOKUP(H30,Comp2!$C$1:$CG$2,2,FALSE))</f>
        <v/>
      </c>
      <c r="L30" s="208" t="str">
        <f>IF(H30="","",HLOOKUP(H30,Comp3!$C$1:$CG$2,2,FALSE))</f>
        <v/>
      </c>
      <c r="M30" s="208" t="str">
        <f>IF(H30="","",HLOOKUP(H30,Comp3!$C$1:$CG$26,26,FALSE))</f>
        <v/>
      </c>
      <c r="N30" s="208" t="str">
        <f>IF(H30="","",HLOOKUP(H30,'C4'!$C$1:$CG$2,2,FALSE))</f>
        <v/>
      </c>
      <c r="O30" s="208" t="str">
        <f>IF(H30="","",HLOOKUP(H30,'C5'!$C$1:$CG$2,2,FALSE))</f>
        <v/>
      </c>
      <c r="P30" s="208" t="str">
        <f>IF(H30="","",HLOOKUP(H30,'C6'!$C$1:$CG$2,2,FALSE))</f>
        <v/>
      </c>
      <c r="Q30" s="208" t="str">
        <f>IF(H30="","",HLOOKUP(H30,'C7'!$C$1:$CG$2,2,FALSE))</f>
        <v/>
      </c>
      <c r="R30" s="209" t="str">
        <f t="shared" si="0"/>
        <v/>
      </c>
      <c r="S30" s="156" t="str">
        <f t="shared" si="1"/>
        <v/>
      </c>
      <c r="T30" s="156" t="str">
        <f t="shared" si="2"/>
        <v/>
      </c>
      <c r="U30" s="156" t="str">
        <f t="shared" si="3"/>
        <v/>
      </c>
      <c r="V30" s="220" t="str">
        <f t="shared" si="4"/>
        <v/>
      </c>
      <c r="W30">
        <f t="shared" si="11"/>
        <v>1</v>
      </c>
      <c r="X30">
        <f t="shared" si="12"/>
        <v>1</v>
      </c>
      <c r="Y30">
        <f t="shared" si="13"/>
        <v>1</v>
      </c>
    </row>
    <row r="31" spans="1:25" x14ac:dyDescent="0.2">
      <c r="H31" s="154" t="str">
        <f>IF(Liste!B49&lt;&gt;0,Liste!H49,"")</f>
        <v/>
      </c>
      <c r="I31" s="155" t="str">
        <f>IF(Liste!B49&lt;&gt;0,Liste!K49,"")</f>
        <v/>
      </c>
      <c r="J31" s="208" t="str">
        <f>IF(H31="","",HLOOKUP(H31,Comp1!$C$1:$CG$2,2,FALSE))</f>
        <v/>
      </c>
      <c r="K31" s="208" t="str">
        <f>IF(H31="","",HLOOKUP(H31,Comp2!$C$1:$CG$2,2,FALSE))</f>
        <v/>
      </c>
      <c r="L31" s="208" t="str">
        <f>IF(H31="","",HLOOKUP(H31,Comp3!$C$1:$CG$2,2,FALSE))</f>
        <v/>
      </c>
      <c r="M31" s="208" t="str">
        <f>IF(H31="","",HLOOKUP(H31,Comp3!$C$1:$CG$26,26,FALSE))</f>
        <v/>
      </c>
      <c r="N31" s="208" t="str">
        <f>IF(H31="","",HLOOKUP(H31,'C4'!$C$1:$CG$2,2,FALSE))</f>
        <v/>
      </c>
      <c r="O31" s="208" t="str">
        <f>IF(H31="","",HLOOKUP(H31,'C5'!$C$1:$CG$2,2,FALSE))</f>
        <v/>
      </c>
      <c r="P31" s="208" t="str">
        <f>IF(H31="","",HLOOKUP(H31,'C6'!$C$1:$CG$2,2,FALSE))</f>
        <v/>
      </c>
      <c r="Q31" s="208" t="str">
        <f>IF(H31="","",HLOOKUP(H31,'C7'!$C$1:$CG$2,2,FALSE))</f>
        <v/>
      </c>
      <c r="R31" s="209" t="str">
        <f t="shared" si="0"/>
        <v/>
      </c>
      <c r="S31" s="156" t="str">
        <f t="shared" si="1"/>
        <v/>
      </c>
      <c r="T31" s="156" t="str">
        <f t="shared" si="2"/>
        <v/>
      </c>
      <c r="U31" s="156" t="str">
        <f t="shared" si="3"/>
        <v/>
      </c>
      <c r="V31" s="220" t="str">
        <f t="shared" si="4"/>
        <v/>
      </c>
      <c r="W31">
        <f t="shared" si="11"/>
        <v>1</v>
      </c>
      <c r="X31">
        <f t="shared" si="12"/>
        <v>1</v>
      </c>
      <c r="Y31">
        <f t="shared" si="13"/>
        <v>1</v>
      </c>
    </row>
    <row r="32" spans="1:25" x14ac:dyDescent="0.2">
      <c r="H32" s="154" t="str">
        <f>IF(Liste!B50&lt;&gt;0,Liste!H50,"")</f>
        <v/>
      </c>
      <c r="I32" s="155" t="str">
        <f>IF(Liste!B50&lt;&gt;0,Liste!K50,"")</f>
        <v/>
      </c>
      <c r="J32" s="208" t="str">
        <f>IF(H32="","",HLOOKUP(H32,Comp1!$C$1:$CG$2,2,FALSE))</f>
        <v/>
      </c>
      <c r="K32" s="208" t="str">
        <f>IF(H32="","",HLOOKUP(H32,Comp2!$C$1:$CG$2,2,FALSE))</f>
        <v/>
      </c>
      <c r="L32" s="208" t="str">
        <f>IF(H32="","",HLOOKUP(H32,Comp3!$C$1:$CG$2,2,FALSE))</f>
        <v/>
      </c>
      <c r="M32" s="208" t="str">
        <f>IF(H32="","",HLOOKUP(H32,Comp3!$C$1:$CG$26,26,FALSE))</f>
        <v/>
      </c>
      <c r="N32" s="208" t="str">
        <f>IF(H32="","",HLOOKUP(H32,'C4'!$C$1:$CG$2,2,FALSE))</f>
        <v/>
      </c>
      <c r="O32" s="208" t="str">
        <f>IF(H32="","",HLOOKUP(H32,'C5'!$C$1:$CG$2,2,FALSE))</f>
        <v/>
      </c>
      <c r="P32" s="208" t="str">
        <f>IF(H32="","",HLOOKUP(H32,'C6'!$C$1:$CG$2,2,FALSE))</f>
        <v/>
      </c>
      <c r="Q32" s="208" t="str">
        <f>IF(H32="","",HLOOKUP(H32,'C7'!$C$1:$CG$2,2,FALSE))</f>
        <v/>
      </c>
      <c r="R32" s="209" t="str">
        <f t="shared" si="0"/>
        <v/>
      </c>
      <c r="S32" s="156" t="str">
        <f t="shared" si="1"/>
        <v/>
      </c>
      <c r="T32" s="156" t="str">
        <f t="shared" si="2"/>
        <v/>
      </c>
      <c r="U32" s="156" t="str">
        <f t="shared" si="3"/>
        <v/>
      </c>
      <c r="V32" s="220" t="str">
        <f t="shared" si="4"/>
        <v/>
      </c>
      <c r="W32">
        <f t="shared" si="11"/>
        <v>1</v>
      </c>
      <c r="X32">
        <f t="shared" si="12"/>
        <v>1</v>
      </c>
      <c r="Y32">
        <f t="shared" si="13"/>
        <v>1</v>
      </c>
    </row>
    <row r="33" spans="8:25" x14ac:dyDescent="0.2">
      <c r="H33" s="154" t="str">
        <f>IF(Liste!B51&lt;&gt;0,Liste!H51,"")</f>
        <v/>
      </c>
      <c r="I33" s="155" t="str">
        <f>IF(Liste!B51&lt;&gt;0,Liste!K51,"")</f>
        <v/>
      </c>
      <c r="J33" s="208" t="str">
        <f>IF(H33="","",HLOOKUP(H33,Comp1!$C$1:$CG$2,2,FALSE))</f>
        <v/>
      </c>
      <c r="K33" s="208" t="str">
        <f>IF(H33="","",HLOOKUP(H33,Comp2!$C$1:$CG$2,2,FALSE))</f>
        <v/>
      </c>
      <c r="L33" s="208" t="str">
        <f>IF(H33="","",HLOOKUP(H33,Comp3!$C$1:$CG$2,2,FALSE))</f>
        <v/>
      </c>
      <c r="M33" s="208" t="str">
        <f>IF(H33="","",HLOOKUP(H33,Comp3!$C$1:$CG$26,26,FALSE))</f>
        <v/>
      </c>
      <c r="N33" s="208" t="str">
        <f>IF(H33="","",HLOOKUP(H33,'C4'!$C$1:$CG$2,2,FALSE))</f>
        <v/>
      </c>
      <c r="O33" s="208" t="str">
        <f>IF(H33="","",HLOOKUP(H33,'C5'!$C$1:$CG$2,2,FALSE))</f>
        <v/>
      </c>
      <c r="P33" s="208" t="str">
        <f>IF(H33="","",HLOOKUP(H33,'C6'!$C$1:$CG$2,2,FALSE))</f>
        <v/>
      </c>
      <c r="Q33" s="208" t="str">
        <f>IF(H33="","",HLOOKUP(H33,'C7'!$C$1:$CG$2,2,FALSE))</f>
        <v/>
      </c>
      <c r="R33" s="209" t="str">
        <f t="shared" si="0"/>
        <v/>
      </c>
      <c r="S33" s="156" t="str">
        <f t="shared" si="1"/>
        <v/>
      </c>
      <c r="T33" s="156" t="str">
        <f t="shared" si="2"/>
        <v/>
      </c>
      <c r="U33" s="156" t="str">
        <f t="shared" si="3"/>
        <v/>
      </c>
      <c r="V33" s="220" t="str">
        <f t="shared" si="4"/>
        <v/>
      </c>
      <c r="W33">
        <f t="shared" si="11"/>
        <v>1</v>
      </c>
      <c r="X33">
        <f t="shared" si="12"/>
        <v>1</v>
      </c>
      <c r="Y33">
        <f t="shared" si="13"/>
        <v>1</v>
      </c>
    </row>
    <row r="34" spans="8:25" x14ac:dyDescent="0.2">
      <c r="H34" s="154" t="str">
        <f>IF(Liste!B52&lt;&gt;0,Liste!H52,"")</f>
        <v/>
      </c>
      <c r="I34" s="155" t="str">
        <f>IF(Liste!B52&lt;&gt;0,Liste!K52,"")</f>
        <v/>
      </c>
      <c r="J34" s="208" t="str">
        <f>IF(H34="","",HLOOKUP(H34,Comp1!$C$1:$CG$2,2,FALSE))</f>
        <v/>
      </c>
      <c r="K34" s="208" t="str">
        <f>IF(H34="","",HLOOKUP(H34,Comp2!$C$1:$CG$2,2,FALSE))</f>
        <v/>
      </c>
      <c r="L34" s="208" t="str">
        <f>IF(H34="","",HLOOKUP(H34,Comp3!$C$1:$CG$2,2,FALSE))</f>
        <v/>
      </c>
      <c r="M34" s="208" t="str">
        <f>IF(H34="","",HLOOKUP(H34,Comp3!$C$1:$CG$26,26,FALSE))</f>
        <v/>
      </c>
      <c r="N34" s="208" t="str">
        <f>IF(H34="","",HLOOKUP(H34,'C4'!$C$1:$CG$2,2,FALSE))</f>
        <v/>
      </c>
      <c r="O34" s="208" t="str">
        <f>IF(H34="","",HLOOKUP(H34,'C5'!$C$1:$CG$2,2,FALSE))</f>
        <v/>
      </c>
      <c r="P34" s="208" t="str">
        <f>IF(H34="","",HLOOKUP(H34,'C6'!$C$1:$CG$2,2,FALSE))</f>
        <v/>
      </c>
      <c r="Q34" s="208" t="str">
        <f>IF(H34="","",HLOOKUP(H34,'C7'!$C$1:$CG$2,2,FALSE))</f>
        <v/>
      </c>
      <c r="R34" s="209" t="str">
        <f t="shared" si="0"/>
        <v/>
      </c>
      <c r="S34" s="156" t="str">
        <f t="shared" si="1"/>
        <v/>
      </c>
      <c r="T34" s="156" t="str">
        <f t="shared" si="2"/>
        <v/>
      </c>
      <c r="U34" s="156" t="str">
        <f t="shared" si="3"/>
        <v/>
      </c>
      <c r="V34" s="220" t="str">
        <f t="shared" si="4"/>
        <v/>
      </c>
      <c r="W34">
        <f t="shared" si="11"/>
        <v>1</v>
      </c>
      <c r="X34">
        <f t="shared" si="12"/>
        <v>1</v>
      </c>
      <c r="Y34">
        <f t="shared" si="13"/>
        <v>1</v>
      </c>
    </row>
    <row r="35" spans="8:25" x14ac:dyDescent="0.2">
      <c r="H35" s="154" t="str">
        <f>IF(Liste!B53&lt;&gt;0,Liste!H53,"")</f>
        <v/>
      </c>
      <c r="I35" s="155" t="str">
        <f>IF(Liste!B53&lt;&gt;0,Liste!K53,"")</f>
        <v/>
      </c>
      <c r="J35" s="208" t="str">
        <f>IF(H35="","",HLOOKUP(H35,Comp1!$C$1:$CG$2,2,FALSE))</f>
        <v/>
      </c>
      <c r="K35" s="208" t="str">
        <f>IF(H35="","",HLOOKUP(H35,Comp2!$C$1:$CG$2,2,FALSE))</f>
        <v/>
      </c>
      <c r="L35" s="208" t="str">
        <f>IF(H35="","",HLOOKUP(H35,Comp3!$C$1:$CG$2,2,FALSE))</f>
        <v/>
      </c>
      <c r="M35" s="208" t="str">
        <f>IF(H35="","",HLOOKUP(H35,Comp3!$C$1:$CG$26,26,FALSE))</f>
        <v/>
      </c>
      <c r="N35" s="208" t="str">
        <f>IF(H35="","",HLOOKUP(H35,'C4'!$C$1:$CG$2,2,FALSE))</f>
        <v/>
      </c>
      <c r="O35" s="208" t="str">
        <f>IF(H35="","",HLOOKUP(H35,'C5'!$C$1:$CG$2,2,FALSE))</f>
        <v/>
      </c>
      <c r="P35" s="208" t="str">
        <f>IF(H35="","",HLOOKUP(H35,'C6'!$C$1:$CG$2,2,FALSE))</f>
        <v/>
      </c>
      <c r="Q35" s="208" t="str">
        <f>IF(H35="","",HLOOKUP(H35,'C7'!$C$1:$CG$2,2,FALSE))</f>
        <v/>
      </c>
      <c r="R35" s="209" t="str">
        <f t="shared" si="0"/>
        <v/>
      </c>
      <c r="S35" s="156" t="str">
        <f t="shared" si="1"/>
        <v/>
      </c>
      <c r="T35" s="156" t="str">
        <f t="shared" si="2"/>
        <v/>
      </c>
      <c r="U35" s="156" t="str">
        <f t="shared" si="3"/>
        <v/>
      </c>
      <c r="V35" s="220" t="str">
        <f t="shared" si="4"/>
        <v/>
      </c>
      <c r="W35">
        <f t="shared" si="11"/>
        <v>1</v>
      </c>
      <c r="X35">
        <f t="shared" si="12"/>
        <v>1</v>
      </c>
      <c r="Y35">
        <f t="shared" si="13"/>
        <v>1</v>
      </c>
    </row>
    <row r="36" spans="8:25" x14ac:dyDescent="0.2">
      <c r="H36" s="154" t="str">
        <f>IF(Liste!B54&lt;&gt;0,Liste!H54,"")</f>
        <v/>
      </c>
      <c r="I36" s="155" t="str">
        <f>IF(Liste!B54&lt;&gt;0,Liste!K54,"")</f>
        <v/>
      </c>
      <c r="J36" s="208" t="str">
        <f>IF(H36="","",HLOOKUP(H36,Comp1!$C$1:$CG$2,2,FALSE))</f>
        <v/>
      </c>
      <c r="K36" s="208" t="str">
        <f>IF(H36="","",HLOOKUP(H36,Comp2!$C$1:$CG$2,2,FALSE))</f>
        <v/>
      </c>
      <c r="L36" s="208" t="str">
        <f>IF(H36="","",HLOOKUP(H36,Comp3!$C$1:$CG$2,2,FALSE))</f>
        <v/>
      </c>
      <c r="M36" s="208" t="str">
        <f>IF(H36="","",HLOOKUP(H36,Comp3!$C$1:$CG$26,26,FALSE))</f>
        <v/>
      </c>
      <c r="N36" s="208" t="str">
        <f>IF(H36="","",HLOOKUP(H36,'C4'!$C$1:$CG$2,2,FALSE))</f>
        <v/>
      </c>
      <c r="O36" s="208" t="str">
        <f>IF(H36="","",HLOOKUP(H36,'C5'!$C$1:$CG$2,2,FALSE))</f>
        <v/>
      </c>
      <c r="P36" s="208" t="str">
        <f>IF(H36="","",HLOOKUP(H36,'C6'!$C$1:$CG$2,2,FALSE))</f>
        <v/>
      </c>
      <c r="Q36" s="208" t="str">
        <f>IF(H36="","",HLOOKUP(H36,'C7'!$C$1:$CG$2,2,FALSE))</f>
        <v/>
      </c>
      <c r="R36" s="209" t="str">
        <f t="shared" si="0"/>
        <v/>
      </c>
      <c r="S36" s="156" t="str">
        <f t="shared" si="1"/>
        <v/>
      </c>
      <c r="T36" s="156" t="str">
        <f t="shared" si="2"/>
        <v/>
      </c>
      <c r="U36" s="156" t="str">
        <f t="shared" si="3"/>
        <v/>
      </c>
      <c r="V36" s="220" t="str">
        <f t="shared" si="4"/>
        <v/>
      </c>
      <c r="W36">
        <f t="shared" si="11"/>
        <v>1</v>
      </c>
      <c r="X36">
        <f t="shared" si="12"/>
        <v>1</v>
      </c>
      <c r="Y36">
        <f t="shared" si="13"/>
        <v>1</v>
      </c>
    </row>
    <row r="37" spans="8:25" x14ac:dyDescent="0.2">
      <c r="H37" s="154" t="str">
        <f>IF(Liste!B55&lt;&gt;0,Liste!H55,"")</f>
        <v/>
      </c>
      <c r="I37" s="155" t="str">
        <f>IF(Liste!B55&lt;&gt;0,Liste!K55,"")</f>
        <v/>
      </c>
      <c r="J37" s="208" t="str">
        <f>IF(H37="","",HLOOKUP(H37,Comp1!$C$1:$CG$2,2,FALSE))</f>
        <v/>
      </c>
      <c r="K37" s="208" t="str">
        <f>IF(H37="","",HLOOKUP(H37,Comp2!$C$1:$CG$2,2,FALSE))</f>
        <v/>
      </c>
      <c r="L37" s="208" t="str">
        <f>IF(H37="","",HLOOKUP(H37,Comp3!$C$1:$CG$2,2,FALSE))</f>
        <v/>
      </c>
      <c r="M37" s="208" t="str">
        <f>IF(H37="","",HLOOKUP(H37,Comp3!$C$1:$CG$26,26,FALSE))</f>
        <v/>
      </c>
      <c r="N37" s="208" t="str">
        <f>IF(H37="","",HLOOKUP(H37,'C4'!$C$1:$CG$2,2,FALSE))</f>
        <v/>
      </c>
      <c r="O37" s="208" t="str">
        <f>IF(H37="","",HLOOKUP(H37,'C5'!$C$1:$CG$2,2,FALSE))</f>
        <v/>
      </c>
      <c r="P37" s="208" t="str">
        <f>IF(H37="","",HLOOKUP(H37,'C6'!$C$1:$CG$2,2,FALSE))</f>
        <v/>
      </c>
      <c r="Q37" s="208" t="str">
        <f>IF(H37="","",HLOOKUP(H37,'C7'!$C$1:$CG$2,2,FALSE))</f>
        <v/>
      </c>
      <c r="R37" s="209" t="str">
        <f t="shared" si="0"/>
        <v/>
      </c>
      <c r="S37" s="156" t="str">
        <f t="shared" si="1"/>
        <v/>
      </c>
      <c r="T37" s="156" t="str">
        <f t="shared" si="2"/>
        <v/>
      </c>
      <c r="U37" s="156" t="str">
        <f t="shared" si="3"/>
        <v/>
      </c>
      <c r="V37" s="220" t="str">
        <f t="shared" si="4"/>
        <v/>
      </c>
      <c r="W37">
        <f t="shared" si="11"/>
        <v>1</v>
      </c>
      <c r="X37">
        <f t="shared" si="12"/>
        <v>1</v>
      </c>
      <c r="Y37">
        <f t="shared" si="13"/>
        <v>1</v>
      </c>
    </row>
    <row r="38" spans="8:25" x14ac:dyDescent="0.2">
      <c r="H38" s="154" t="str">
        <f>IF(Liste!B56&lt;&gt;0,Liste!H56,"")</f>
        <v/>
      </c>
      <c r="I38" s="155" t="str">
        <f>IF(Liste!B56&lt;&gt;0,Liste!K56,"")</f>
        <v/>
      </c>
      <c r="J38" s="208" t="str">
        <f>IF(H38="","",HLOOKUP(H38,Comp1!$C$1:$CG$2,2,FALSE))</f>
        <v/>
      </c>
      <c r="K38" s="208" t="str">
        <f>IF(H38="","",HLOOKUP(H38,Comp2!$C$1:$CG$2,2,FALSE))</f>
        <v/>
      </c>
      <c r="L38" s="208" t="str">
        <f>IF(H38="","",HLOOKUP(H38,Comp3!$C$1:$CG$2,2,FALSE))</f>
        <v/>
      </c>
      <c r="M38" s="208" t="str">
        <f>IF(H38="","",HLOOKUP(H38,Comp3!$C$1:$CG$26,26,FALSE))</f>
        <v/>
      </c>
      <c r="N38" s="208" t="str">
        <f>IF(H38="","",HLOOKUP(H38,'C4'!$C$1:$CG$2,2,FALSE))</f>
        <v/>
      </c>
      <c r="O38" s="208" t="str">
        <f>IF(H38="","",HLOOKUP(H38,'C5'!$C$1:$CG$2,2,FALSE))</f>
        <v/>
      </c>
      <c r="P38" s="208" t="str">
        <f>IF(H38="","",HLOOKUP(H38,'C6'!$C$1:$CG$2,2,FALSE))</f>
        <v/>
      </c>
      <c r="Q38" s="208" t="str">
        <f>IF(H38="","",HLOOKUP(H38,'C7'!$C$1:$CG$2,2,FALSE))</f>
        <v/>
      </c>
      <c r="R38" s="209" t="str">
        <f t="shared" si="0"/>
        <v/>
      </c>
      <c r="S38" s="156" t="str">
        <f t="shared" si="1"/>
        <v/>
      </c>
      <c r="T38" s="156" t="str">
        <f t="shared" si="2"/>
        <v/>
      </c>
      <c r="U38" s="156" t="str">
        <f t="shared" si="3"/>
        <v/>
      </c>
      <c r="V38" s="220" t="str">
        <f t="shared" si="4"/>
        <v/>
      </c>
      <c r="W38">
        <f t="shared" si="11"/>
        <v>1</v>
      </c>
      <c r="X38">
        <f t="shared" si="12"/>
        <v>1</v>
      </c>
      <c r="Y38">
        <f t="shared" si="13"/>
        <v>1</v>
      </c>
    </row>
    <row r="39" spans="8:25" x14ac:dyDescent="0.2">
      <c r="H39" s="154" t="str">
        <f>IF(Liste!B57&lt;&gt;0,Liste!H57,"")</f>
        <v/>
      </c>
      <c r="I39" s="155" t="str">
        <f>IF(Liste!B57&lt;&gt;0,Liste!K57,"")</f>
        <v/>
      </c>
      <c r="J39" s="208" t="str">
        <f>IF(H39="","",HLOOKUP(H39,Comp1!$C$1:$CG$2,2,FALSE))</f>
        <v/>
      </c>
      <c r="K39" s="208" t="str">
        <f>IF(H39="","",HLOOKUP(H39,Comp2!$C$1:$CG$2,2,FALSE))</f>
        <v/>
      </c>
      <c r="L39" s="208" t="str">
        <f>IF(H39="","",HLOOKUP(H39,Comp3!$C$1:$CG$2,2,FALSE))</f>
        <v/>
      </c>
      <c r="M39" s="208" t="str">
        <f>IF(H39="","",HLOOKUP(H39,Comp3!$C$1:$CG$26,26,FALSE))</f>
        <v/>
      </c>
      <c r="N39" s="208" t="str">
        <f>IF(H39="","",HLOOKUP(H39,'C4'!$C$1:$CG$2,2,FALSE))</f>
        <v/>
      </c>
      <c r="O39" s="208" t="str">
        <f>IF(H39="","",HLOOKUP(H39,'C5'!$C$1:$CG$2,2,FALSE))</f>
        <v/>
      </c>
      <c r="P39" s="208" t="str">
        <f>IF(H39="","",HLOOKUP(H39,'C6'!$C$1:$CG$2,2,FALSE))</f>
        <v/>
      </c>
      <c r="Q39" s="208" t="str">
        <f>IF(H39="","",HLOOKUP(H39,'C7'!$C$1:$CG$2,2,FALSE))</f>
        <v/>
      </c>
      <c r="R39" s="209" t="str">
        <f t="shared" si="0"/>
        <v/>
      </c>
      <c r="S39" s="156" t="str">
        <f t="shared" si="1"/>
        <v/>
      </c>
      <c r="T39" s="156" t="str">
        <f t="shared" si="2"/>
        <v/>
      </c>
      <c r="U39" s="156" t="str">
        <f t="shared" si="3"/>
        <v/>
      </c>
      <c r="V39" s="220" t="str">
        <f t="shared" si="4"/>
        <v/>
      </c>
      <c r="W39">
        <f t="shared" si="11"/>
        <v>1</v>
      </c>
      <c r="X39">
        <f t="shared" si="12"/>
        <v>1</v>
      </c>
      <c r="Y39">
        <f t="shared" si="13"/>
        <v>1</v>
      </c>
    </row>
    <row r="40" spans="8:25" x14ac:dyDescent="0.2">
      <c r="H40" s="154" t="str">
        <f>IF(Liste!B58&lt;&gt;0,Liste!H58,"")</f>
        <v/>
      </c>
      <c r="I40" s="155" t="str">
        <f>IF(Liste!B58&lt;&gt;0,Liste!K58,"")</f>
        <v/>
      </c>
      <c r="J40" s="208" t="str">
        <f>IF(H40="","",HLOOKUP(H40,Comp1!$C$1:$CG$2,2,FALSE))</f>
        <v/>
      </c>
      <c r="K40" s="208" t="str">
        <f>IF(H40="","",HLOOKUP(H40,Comp2!$C$1:$CG$2,2,FALSE))</f>
        <v/>
      </c>
      <c r="L40" s="208" t="str">
        <f>IF(H40="","",HLOOKUP(H40,Comp3!$C$1:$CG$2,2,FALSE))</f>
        <v/>
      </c>
      <c r="M40" s="208" t="str">
        <f>IF(H40="","",HLOOKUP(H40,Comp3!$C$1:$CG$26,26,FALSE))</f>
        <v/>
      </c>
      <c r="N40" s="208" t="str">
        <f>IF(H40="","",HLOOKUP(H40,'C4'!$C$1:$CG$2,2,FALSE))</f>
        <v/>
      </c>
      <c r="O40" s="208" t="str">
        <f>IF(H40="","",HLOOKUP(H40,'C5'!$C$1:$CG$2,2,FALSE))</f>
        <v/>
      </c>
      <c r="P40" s="208" t="str">
        <f>IF(H40="","",HLOOKUP(H40,'C6'!$C$1:$CG$2,2,FALSE))</f>
        <v/>
      </c>
      <c r="Q40" s="208" t="str">
        <f>IF(H40="","",HLOOKUP(H40,'C7'!$C$1:$CG$2,2,FALSE))</f>
        <v/>
      </c>
      <c r="R40" s="209" t="str">
        <f t="shared" si="0"/>
        <v/>
      </c>
      <c r="S40" s="156" t="str">
        <f t="shared" si="1"/>
        <v/>
      </c>
      <c r="T40" s="156" t="str">
        <f t="shared" si="2"/>
        <v/>
      </c>
      <c r="U40" s="156" t="str">
        <f t="shared" si="3"/>
        <v/>
      </c>
      <c r="V40" s="220" t="str">
        <f t="shared" si="4"/>
        <v/>
      </c>
      <c r="W40">
        <f t="shared" si="11"/>
        <v>1</v>
      </c>
      <c r="X40">
        <f t="shared" si="12"/>
        <v>1</v>
      </c>
      <c r="Y40">
        <f t="shared" si="13"/>
        <v>1</v>
      </c>
    </row>
    <row r="41" spans="8:25" x14ac:dyDescent="0.2">
      <c r="H41" s="154" t="str">
        <f>IF(Liste!B59&lt;&gt;0,Liste!H59,"")</f>
        <v/>
      </c>
      <c r="I41" s="155" t="str">
        <f>IF(Liste!B59&lt;&gt;0,Liste!K59,"")</f>
        <v/>
      </c>
      <c r="J41" s="208" t="str">
        <f>IF(H41="","",HLOOKUP(H41,Comp1!$C$1:$CG$2,2,FALSE))</f>
        <v/>
      </c>
      <c r="K41" s="208" t="str">
        <f>IF(H41="","",HLOOKUP(H41,Comp2!$C$1:$CG$2,2,FALSE))</f>
        <v/>
      </c>
      <c r="L41" s="208" t="str">
        <f>IF(H41="","",HLOOKUP(H41,Comp3!$C$1:$CG$2,2,FALSE))</f>
        <v/>
      </c>
      <c r="M41" s="208" t="str">
        <f>IF(H41="","",HLOOKUP(H41,Comp3!$C$1:$CG$26,26,FALSE))</f>
        <v/>
      </c>
      <c r="N41" s="208" t="str">
        <f>IF(H41="","",HLOOKUP(H41,'C4'!$C$1:$CG$2,2,FALSE))</f>
        <v/>
      </c>
      <c r="O41" s="208" t="str">
        <f>IF(H41="","",HLOOKUP(H41,'C5'!$C$1:$CG$2,2,FALSE))</f>
        <v/>
      </c>
      <c r="P41" s="208" t="str">
        <f>IF(H41="","",HLOOKUP(H41,'C6'!$C$1:$CG$2,2,FALSE))</f>
        <v/>
      </c>
      <c r="Q41" s="208" t="str">
        <f>IF(H41="","",HLOOKUP(H41,'C7'!$C$1:$CG$2,2,FALSE))</f>
        <v/>
      </c>
      <c r="R41" s="209" t="str">
        <f t="shared" si="0"/>
        <v/>
      </c>
      <c r="S41" s="156" t="str">
        <f t="shared" si="1"/>
        <v/>
      </c>
      <c r="T41" s="156" t="str">
        <f t="shared" si="2"/>
        <v/>
      </c>
      <c r="U41" s="156" t="str">
        <f t="shared" si="3"/>
        <v/>
      </c>
      <c r="V41" s="220" t="str">
        <f t="shared" si="4"/>
        <v/>
      </c>
      <c r="W41">
        <f t="shared" si="11"/>
        <v>1</v>
      </c>
      <c r="X41">
        <f t="shared" si="12"/>
        <v>1</v>
      </c>
      <c r="Y41">
        <f t="shared" si="13"/>
        <v>1</v>
      </c>
    </row>
    <row r="42" spans="8:25" x14ac:dyDescent="0.2">
      <c r="H42" s="154" t="str">
        <f>IF(Liste!B60&lt;&gt;0,Liste!H60,"")</f>
        <v/>
      </c>
      <c r="I42" s="155" t="str">
        <f>IF(Liste!B60&lt;&gt;0,Liste!K60,"")</f>
        <v/>
      </c>
      <c r="J42" s="208" t="str">
        <f>IF(H42="","",HLOOKUP(H42,Comp1!$C$1:$CG$2,2,FALSE))</f>
        <v/>
      </c>
      <c r="K42" s="208" t="str">
        <f>IF(H42="","",HLOOKUP(H42,Comp2!$C$1:$CG$2,2,FALSE))</f>
        <v/>
      </c>
      <c r="L42" s="208" t="str">
        <f>IF(H42="","",HLOOKUP(H42,Comp3!$C$1:$CG$2,2,FALSE))</f>
        <v/>
      </c>
      <c r="M42" s="208" t="str">
        <f>IF(H42="","",HLOOKUP(H42,Comp3!$C$1:$CG$26,26,FALSE))</f>
        <v/>
      </c>
      <c r="N42" s="208" t="str">
        <f>IF(H42="","",HLOOKUP(H42,'C4'!$C$1:$CG$2,2,FALSE))</f>
        <v/>
      </c>
      <c r="O42" s="208" t="str">
        <f>IF(H42="","",HLOOKUP(H42,'C5'!$C$1:$CG$2,2,FALSE))</f>
        <v/>
      </c>
      <c r="P42" s="208" t="str">
        <f>IF(H42="","",HLOOKUP(H42,'C6'!$C$1:$CG$2,2,FALSE))</f>
        <v/>
      </c>
      <c r="Q42" s="208" t="str">
        <f>IF(H42="","",HLOOKUP(H42,'C7'!$C$1:$CG$2,2,FALSE))</f>
        <v/>
      </c>
      <c r="R42" s="209" t="str">
        <f t="shared" si="0"/>
        <v/>
      </c>
      <c r="S42" s="156" t="str">
        <f t="shared" si="1"/>
        <v/>
      </c>
      <c r="T42" s="156" t="str">
        <f t="shared" si="2"/>
        <v/>
      </c>
      <c r="U42" s="156" t="str">
        <f t="shared" si="3"/>
        <v/>
      </c>
      <c r="V42" s="220" t="str">
        <f t="shared" si="4"/>
        <v/>
      </c>
      <c r="W42">
        <f t="shared" si="11"/>
        <v>1</v>
      </c>
      <c r="X42">
        <f t="shared" si="12"/>
        <v>1</v>
      </c>
      <c r="Y42">
        <f t="shared" si="13"/>
        <v>1</v>
      </c>
    </row>
    <row r="43" spans="8:25" x14ac:dyDescent="0.2">
      <c r="H43" s="154" t="str">
        <f>IF(Liste!B61&lt;&gt;0,Liste!H61,"")</f>
        <v/>
      </c>
      <c r="I43" s="155" t="str">
        <f>IF(Liste!B61&lt;&gt;0,Liste!K61,"")</f>
        <v/>
      </c>
      <c r="J43" s="208" t="str">
        <f>IF(H43="","",HLOOKUP(H43,Comp1!$C$1:$CG$2,2,FALSE))</f>
        <v/>
      </c>
      <c r="K43" s="208" t="str">
        <f>IF(H43="","",HLOOKUP(H43,Comp2!$C$1:$CG$2,2,FALSE))</f>
        <v/>
      </c>
      <c r="L43" s="208" t="str">
        <f>IF(H43="","",HLOOKUP(H43,Comp3!$C$1:$CG$2,2,FALSE))</f>
        <v/>
      </c>
      <c r="M43" s="208" t="str">
        <f>IF(H43="","",HLOOKUP(H43,Comp3!$C$1:$CG$26,26,FALSE))</f>
        <v/>
      </c>
      <c r="N43" s="208" t="str">
        <f>IF(H43="","",HLOOKUP(H43,'C4'!$C$1:$CG$2,2,FALSE))</f>
        <v/>
      </c>
      <c r="O43" s="208" t="str">
        <f>IF(H43="","",HLOOKUP(H43,'C5'!$C$1:$CG$2,2,FALSE))</f>
        <v/>
      </c>
      <c r="P43" s="208" t="str">
        <f>IF(H43="","",HLOOKUP(H43,'C6'!$C$1:$CG$2,2,FALSE))</f>
        <v/>
      </c>
      <c r="Q43" s="208" t="str">
        <f>IF(H43="","",HLOOKUP(H43,'C7'!$C$1:$CG$2,2,FALSE))</f>
        <v/>
      </c>
      <c r="R43" s="209" t="str">
        <f t="shared" si="0"/>
        <v/>
      </c>
      <c r="S43" s="156" t="str">
        <f t="shared" si="1"/>
        <v/>
      </c>
      <c r="T43" s="156" t="str">
        <f t="shared" si="2"/>
        <v/>
      </c>
      <c r="U43" s="156" t="str">
        <f t="shared" si="3"/>
        <v/>
      </c>
      <c r="V43" s="220" t="str">
        <f t="shared" si="4"/>
        <v/>
      </c>
      <c r="W43">
        <f t="shared" si="11"/>
        <v>1</v>
      </c>
      <c r="X43">
        <f t="shared" si="12"/>
        <v>1</v>
      </c>
      <c r="Y43">
        <f t="shared" si="13"/>
        <v>1</v>
      </c>
    </row>
    <row r="44" spans="8:25" x14ac:dyDescent="0.2">
      <c r="H44" s="154" t="str">
        <f>IF(Liste!B62&lt;&gt;0,Liste!H62,"")</f>
        <v/>
      </c>
      <c r="I44" s="155" t="str">
        <f>IF(Liste!B62&lt;&gt;0,Liste!K62,"")</f>
        <v/>
      </c>
      <c r="J44" s="208" t="str">
        <f>IF(H44="","",HLOOKUP(H44,Comp1!$C$1:$CG$2,2,FALSE))</f>
        <v/>
      </c>
      <c r="K44" s="208" t="str">
        <f>IF(H44="","",HLOOKUP(H44,Comp2!$C$1:$CG$2,2,FALSE))</f>
        <v/>
      </c>
      <c r="L44" s="208" t="str">
        <f>IF(H44="","",HLOOKUP(H44,Comp3!$C$1:$CG$2,2,FALSE))</f>
        <v/>
      </c>
      <c r="M44" s="208" t="str">
        <f>IF(H44="","",HLOOKUP(H44,Comp3!$C$1:$CG$26,26,FALSE))</f>
        <v/>
      </c>
      <c r="N44" s="208" t="str">
        <f>IF(H44="","",HLOOKUP(H44,'C4'!$C$1:$CG$2,2,FALSE))</f>
        <v/>
      </c>
      <c r="O44" s="208" t="str">
        <f>IF(H44="","",HLOOKUP(H44,'C5'!$C$1:$CG$2,2,FALSE))</f>
        <v/>
      </c>
      <c r="P44" s="208" t="str">
        <f>IF(H44="","",HLOOKUP(H44,'C6'!$C$1:$CG$2,2,FALSE))</f>
        <v/>
      </c>
      <c r="Q44" s="208" t="str">
        <f>IF(H44="","",HLOOKUP(H44,'C7'!$C$1:$CG$2,2,FALSE))</f>
        <v/>
      </c>
      <c r="R44" s="209" t="str">
        <f t="shared" si="0"/>
        <v/>
      </c>
      <c r="S44" s="156" t="str">
        <f t="shared" si="1"/>
        <v/>
      </c>
      <c r="T44" s="156" t="str">
        <f t="shared" si="2"/>
        <v/>
      </c>
      <c r="U44" s="156" t="str">
        <f t="shared" si="3"/>
        <v/>
      </c>
      <c r="V44" s="220" t="str">
        <f t="shared" si="4"/>
        <v/>
      </c>
      <c r="W44">
        <f t="shared" si="11"/>
        <v>1</v>
      </c>
      <c r="X44">
        <f t="shared" si="12"/>
        <v>1</v>
      </c>
      <c r="Y44">
        <f t="shared" si="13"/>
        <v>1</v>
      </c>
    </row>
    <row r="45" spans="8:25" x14ac:dyDescent="0.2">
      <c r="H45" s="154" t="str">
        <f>IF(Liste!B63&lt;&gt;0,Liste!H63,"")</f>
        <v/>
      </c>
      <c r="I45" s="155" t="str">
        <f>IF(Liste!B63&lt;&gt;0,Liste!K63,"")</f>
        <v/>
      </c>
      <c r="J45" s="208" t="str">
        <f>IF(H45="","",HLOOKUP(H45,Comp1!$C$1:$CG$2,2,FALSE))</f>
        <v/>
      </c>
      <c r="K45" s="208" t="str">
        <f>IF(H45="","",HLOOKUP(H45,Comp2!$C$1:$CG$2,2,FALSE))</f>
        <v/>
      </c>
      <c r="L45" s="208" t="str">
        <f>IF(H45="","",HLOOKUP(H45,Comp3!$C$1:$CG$2,2,FALSE))</f>
        <v/>
      </c>
      <c r="M45" s="208" t="str">
        <f>IF(H45="","",HLOOKUP(H45,Comp3!$C$1:$CG$26,26,FALSE))</f>
        <v/>
      </c>
      <c r="N45" s="208" t="str">
        <f>IF(H45="","",HLOOKUP(H45,'C4'!$C$1:$CG$2,2,FALSE))</f>
        <v/>
      </c>
      <c r="O45" s="208" t="str">
        <f>IF(H45="","",HLOOKUP(H45,'C5'!$C$1:$CG$2,2,FALSE))</f>
        <v/>
      </c>
      <c r="P45" s="208" t="str">
        <f>IF(H45="","",HLOOKUP(H45,'C6'!$C$1:$CG$2,2,FALSE))</f>
        <v/>
      </c>
      <c r="Q45" s="208" t="str">
        <f>IF(H45="","",HLOOKUP(H45,'C7'!$C$1:$CG$2,2,FALSE))</f>
        <v/>
      </c>
      <c r="R45" s="209" t="str">
        <f t="shared" si="0"/>
        <v/>
      </c>
      <c r="S45" s="156" t="str">
        <f t="shared" si="1"/>
        <v/>
      </c>
      <c r="T45" s="156" t="str">
        <f t="shared" si="2"/>
        <v/>
      </c>
      <c r="U45" s="156" t="str">
        <f t="shared" si="3"/>
        <v/>
      </c>
      <c r="V45" s="220" t="str">
        <f t="shared" si="4"/>
        <v/>
      </c>
      <c r="W45">
        <f t="shared" si="11"/>
        <v>1</v>
      </c>
      <c r="X45">
        <f t="shared" si="12"/>
        <v>1</v>
      </c>
      <c r="Y45">
        <f t="shared" si="13"/>
        <v>1</v>
      </c>
    </row>
    <row r="46" spans="8:25" x14ac:dyDescent="0.2">
      <c r="H46" s="154" t="str">
        <f>IF(Liste!B64&lt;&gt;0,Liste!H64,"")</f>
        <v/>
      </c>
      <c r="I46" s="155" t="str">
        <f>IF(Liste!B64&lt;&gt;0,Liste!K64,"")</f>
        <v/>
      </c>
      <c r="J46" s="208" t="str">
        <f>IF(H46="","",HLOOKUP(H46,Comp1!$C$1:$CG$2,2,FALSE))</f>
        <v/>
      </c>
      <c r="K46" s="208" t="str">
        <f>IF(H46="","",HLOOKUP(H46,Comp2!$C$1:$CG$2,2,FALSE))</f>
        <v/>
      </c>
      <c r="L46" s="208" t="str">
        <f>IF(H46="","",HLOOKUP(H46,Comp3!$C$1:$CG$2,2,FALSE))</f>
        <v/>
      </c>
      <c r="M46" s="208" t="str">
        <f>IF(H46="","",HLOOKUP(H46,Comp3!$C$1:$CG$26,26,FALSE))</f>
        <v/>
      </c>
      <c r="N46" s="208" t="str">
        <f>IF(H46="","",HLOOKUP(H46,'C4'!$C$1:$CG$2,2,FALSE))</f>
        <v/>
      </c>
      <c r="O46" s="208" t="str">
        <f>IF(H46="","",HLOOKUP(H46,'C5'!$C$1:$CG$2,2,FALSE))</f>
        <v/>
      </c>
      <c r="P46" s="208" t="str">
        <f>IF(H46="","",HLOOKUP(H46,'C6'!$C$1:$CG$2,2,FALSE))</f>
        <v/>
      </c>
      <c r="Q46" s="208" t="str">
        <f>IF(H46="","",HLOOKUP(H46,'C7'!$C$1:$CG$2,2,FALSE))</f>
        <v/>
      </c>
      <c r="R46" s="209" t="str">
        <f t="shared" si="0"/>
        <v/>
      </c>
      <c r="S46" s="156" t="str">
        <f t="shared" si="1"/>
        <v/>
      </c>
      <c r="T46" s="156" t="str">
        <f t="shared" si="2"/>
        <v/>
      </c>
      <c r="U46" s="156" t="str">
        <f t="shared" si="3"/>
        <v/>
      </c>
      <c r="V46" s="220" t="str">
        <f t="shared" si="4"/>
        <v/>
      </c>
      <c r="W46">
        <f t="shared" si="11"/>
        <v>1</v>
      </c>
      <c r="X46">
        <f t="shared" si="12"/>
        <v>1</v>
      </c>
      <c r="Y46">
        <f t="shared" si="13"/>
        <v>1</v>
      </c>
    </row>
    <row r="47" spans="8:25" x14ac:dyDescent="0.2">
      <c r="H47" s="154" t="str">
        <f>IF(Liste!B65&lt;&gt;0,Liste!H65,"")</f>
        <v/>
      </c>
      <c r="I47" s="155" t="str">
        <f>IF(Liste!B65&lt;&gt;0,Liste!K65,"")</f>
        <v/>
      </c>
      <c r="J47" s="208" t="str">
        <f>IF(H47="","",HLOOKUP(H47,Comp1!$C$1:$CG$2,2,FALSE))</f>
        <v/>
      </c>
      <c r="K47" s="208" t="str">
        <f>IF(H47="","",HLOOKUP(H47,Comp2!$C$1:$CG$2,2,FALSE))</f>
        <v/>
      </c>
      <c r="L47" s="208" t="str">
        <f>IF(H47="","",HLOOKUP(H47,Comp3!$C$1:$CG$2,2,FALSE))</f>
        <v/>
      </c>
      <c r="M47" s="208" t="str">
        <f>IF(H47="","",HLOOKUP(H47,Comp3!$C$1:$CG$26,26,FALSE))</f>
        <v/>
      </c>
      <c r="N47" s="208" t="str">
        <f>IF(H47="","",HLOOKUP(H47,'C4'!$C$1:$CG$2,2,FALSE))</f>
        <v/>
      </c>
      <c r="O47" s="208" t="str">
        <f>IF(H47="","",HLOOKUP(H47,'C5'!$C$1:$CG$2,2,FALSE))</f>
        <v/>
      </c>
      <c r="P47" s="208" t="str">
        <f>IF(H47="","",HLOOKUP(H47,'C6'!$C$1:$CG$2,2,FALSE))</f>
        <v/>
      </c>
      <c r="Q47" s="208" t="str">
        <f>IF(H47="","",HLOOKUP(H47,'C7'!$C$1:$CG$2,2,FALSE))</f>
        <v/>
      </c>
      <c r="R47" s="209" t="str">
        <f t="shared" si="0"/>
        <v/>
      </c>
      <c r="S47" s="156" t="str">
        <f t="shared" si="1"/>
        <v/>
      </c>
      <c r="T47" s="156" t="str">
        <f t="shared" si="2"/>
        <v/>
      </c>
      <c r="U47" s="156" t="str">
        <f t="shared" si="3"/>
        <v/>
      </c>
      <c r="V47" s="220" t="str">
        <f t="shared" si="4"/>
        <v/>
      </c>
      <c r="W47">
        <f t="shared" si="11"/>
        <v>1</v>
      </c>
      <c r="X47">
        <f t="shared" si="12"/>
        <v>1</v>
      </c>
      <c r="Y47">
        <f t="shared" si="13"/>
        <v>1</v>
      </c>
    </row>
    <row r="48" spans="8:25" x14ac:dyDescent="0.2">
      <c r="H48" s="154" t="str">
        <f>IF(Liste!B66&lt;&gt;0,Liste!H66,"")</f>
        <v/>
      </c>
      <c r="I48" s="155" t="str">
        <f>IF(Liste!B66&lt;&gt;0,Liste!K66,"")</f>
        <v/>
      </c>
      <c r="J48" s="208" t="str">
        <f>IF(H48="","",HLOOKUP(H48,Comp1!$C$1:$CG$2,2,FALSE))</f>
        <v/>
      </c>
      <c r="K48" s="208" t="str">
        <f>IF(H48="","",HLOOKUP(H48,Comp2!$C$1:$CG$2,2,FALSE))</f>
        <v/>
      </c>
      <c r="L48" s="208" t="str">
        <f>IF(H48="","",HLOOKUP(H48,Comp3!$C$1:$CG$2,2,FALSE))</f>
        <v/>
      </c>
      <c r="M48" s="208" t="str">
        <f>IF(H48="","",HLOOKUP(H48,Comp3!$C$1:$CG$26,26,FALSE))</f>
        <v/>
      </c>
      <c r="N48" s="208" t="str">
        <f>IF(H48="","",HLOOKUP(H48,'C4'!$C$1:$CG$2,2,FALSE))</f>
        <v/>
      </c>
      <c r="O48" s="208" t="str">
        <f>IF(H48="","",HLOOKUP(H48,'C5'!$C$1:$CG$2,2,FALSE))</f>
        <v/>
      </c>
      <c r="P48" s="208" t="str">
        <f>IF(H48="","",HLOOKUP(H48,'C6'!$C$1:$CG$2,2,FALSE))</f>
        <v/>
      </c>
      <c r="Q48" s="208" t="str">
        <f>IF(H48="","",HLOOKUP(H48,'C7'!$C$1:$CG$2,2,FALSE))</f>
        <v/>
      </c>
      <c r="R48" s="209" t="str">
        <f t="shared" si="0"/>
        <v/>
      </c>
      <c r="S48" s="156" t="str">
        <f t="shared" si="1"/>
        <v/>
      </c>
      <c r="T48" s="156" t="str">
        <f t="shared" si="2"/>
        <v/>
      </c>
      <c r="U48" s="156" t="str">
        <f t="shared" si="3"/>
        <v/>
      </c>
      <c r="V48" s="220" t="str">
        <f t="shared" si="4"/>
        <v/>
      </c>
      <c r="W48">
        <f t="shared" si="11"/>
        <v>1</v>
      </c>
      <c r="X48">
        <f t="shared" si="12"/>
        <v>1</v>
      </c>
      <c r="Y48">
        <f t="shared" si="13"/>
        <v>1</v>
      </c>
    </row>
    <row r="49" spans="8:25" x14ac:dyDescent="0.2">
      <c r="H49" s="154" t="str">
        <f>IF(Liste!B67&lt;&gt;0,Liste!H67,"")</f>
        <v/>
      </c>
      <c r="I49" s="155" t="str">
        <f>IF(Liste!B67&lt;&gt;0,Liste!K67,"")</f>
        <v/>
      </c>
      <c r="J49" s="208" t="str">
        <f>IF(H49="","",HLOOKUP(H49,Comp1!$C$1:$CG$2,2,FALSE))</f>
        <v/>
      </c>
      <c r="K49" s="208" t="str">
        <f>IF(H49="","",HLOOKUP(H49,Comp2!$C$1:$CG$2,2,FALSE))</f>
        <v/>
      </c>
      <c r="L49" s="208" t="str">
        <f>IF(H49="","",HLOOKUP(H49,Comp3!$C$1:$CG$2,2,FALSE))</f>
        <v/>
      </c>
      <c r="M49" s="208" t="str">
        <f>IF(H49="","",HLOOKUP(H49,Comp3!$C$1:$CG$26,26,FALSE))</f>
        <v/>
      </c>
      <c r="N49" s="208" t="str">
        <f>IF(H49="","",HLOOKUP(H49,'C4'!$C$1:$CG$2,2,FALSE))</f>
        <v/>
      </c>
      <c r="O49" s="208" t="str">
        <f>IF(H49="","",HLOOKUP(H49,'C5'!$C$1:$CG$2,2,FALSE))</f>
        <v/>
      </c>
      <c r="P49" s="208" t="str">
        <f>IF(H49="","",HLOOKUP(H49,'C6'!$C$1:$CG$2,2,FALSE))</f>
        <v/>
      </c>
      <c r="Q49" s="208" t="str">
        <f>IF(H49="","",HLOOKUP(H49,'C7'!$C$1:$CG$2,2,FALSE))</f>
        <v/>
      </c>
      <c r="R49" s="209" t="str">
        <f t="shared" si="0"/>
        <v/>
      </c>
      <c r="S49" s="156" t="str">
        <f t="shared" si="1"/>
        <v/>
      </c>
      <c r="T49" s="156" t="str">
        <f t="shared" si="2"/>
        <v/>
      </c>
      <c r="U49" s="156" t="str">
        <f t="shared" si="3"/>
        <v/>
      </c>
      <c r="V49" s="220" t="str">
        <f t="shared" si="4"/>
        <v/>
      </c>
      <c r="W49">
        <f t="shared" si="11"/>
        <v>1</v>
      </c>
      <c r="X49">
        <f t="shared" si="12"/>
        <v>1</v>
      </c>
      <c r="Y49">
        <f t="shared" si="13"/>
        <v>1</v>
      </c>
    </row>
    <row r="50" spans="8:25" x14ac:dyDescent="0.2">
      <c r="H50" s="154" t="str">
        <f>IF(Liste!B68&lt;&gt;0,Liste!H68,"")</f>
        <v/>
      </c>
      <c r="I50" s="155" t="str">
        <f>IF(Liste!B68&lt;&gt;0,Liste!K68,"")</f>
        <v/>
      </c>
      <c r="J50" s="208" t="str">
        <f>IF(H50="","",HLOOKUP(H50,Comp1!$C$1:$CG$2,2,FALSE))</f>
        <v/>
      </c>
      <c r="K50" s="208" t="str">
        <f>IF(H50="","",HLOOKUP(H50,Comp2!$C$1:$CG$2,2,FALSE))</f>
        <v/>
      </c>
      <c r="L50" s="208" t="str">
        <f>IF(H50="","",HLOOKUP(H50,Comp3!$C$1:$CG$2,2,FALSE))</f>
        <v/>
      </c>
      <c r="M50" s="208" t="str">
        <f>IF(H50="","",HLOOKUP(H50,Comp3!$C$1:$CG$26,26,FALSE))</f>
        <v/>
      </c>
      <c r="N50" s="208" t="str">
        <f>IF(H50="","",HLOOKUP(H50,'C4'!$C$1:$CG$2,2,FALSE))</f>
        <v/>
      </c>
      <c r="O50" s="208" t="str">
        <f>IF(H50="","",HLOOKUP(H50,'C5'!$C$1:$CG$2,2,FALSE))</f>
        <v/>
      </c>
      <c r="P50" s="208" t="str">
        <f>IF(H50="","",HLOOKUP(H50,'C6'!$C$1:$CG$2,2,FALSE))</f>
        <v/>
      </c>
      <c r="Q50" s="208" t="str">
        <f>IF(H50="","",HLOOKUP(H50,'C7'!$C$1:$CG$2,2,FALSE))</f>
        <v/>
      </c>
      <c r="R50" s="209" t="str">
        <f t="shared" si="0"/>
        <v/>
      </c>
      <c r="S50" s="156" t="str">
        <f t="shared" si="1"/>
        <v/>
      </c>
      <c r="T50" s="156" t="str">
        <f t="shared" si="2"/>
        <v/>
      </c>
      <c r="U50" s="156" t="str">
        <f t="shared" si="3"/>
        <v/>
      </c>
      <c r="V50" s="220" t="str">
        <f t="shared" si="4"/>
        <v/>
      </c>
      <c r="W50">
        <f t="shared" si="11"/>
        <v>1</v>
      </c>
      <c r="X50">
        <f t="shared" si="12"/>
        <v>1</v>
      </c>
      <c r="Y50">
        <f t="shared" si="13"/>
        <v>1</v>
      </c>
    </row>
    <row r="51" spans="8:25" x14ac:dyDescent="0.2">
      <c r="H51" s="154" t="str">
        <f>IF(Liste!B69&lt;&gt;0,Liste!H69,"")</f>
        <v/>
      </c>
      <c r="I51" s="155" t="str">
        <f>IF(Liste!B69&lt;&gt;0,Liste!K69,"")</f>
        <v/>
      </c>
      <c r="J51" s="208" t="str">
        <f>IF(H51="","",HLOOKUP(H51,Comp1!$C$1:$CG$2,2,FALSE))</f>
        <v/>
      </c>
      <c r="K51" s="208" t="str">
        <f>IF(H51="","",HLOOKUP(H51,Comp2!$C$1:$CG$2,2,FALSE))</f>
        <v/>
      </c>
      <c r="L51" s="208" t="str">
        <f>IF(H51="","",HLOOKUP(H51,Comp3!$C$1:$CG$2,2,FALSE))</f>
        <v/>
      </c>
      <c r="M51" s="208" t="str">
        <f>IF(H51="","",HLOOKUP(H51,Comp3!$C$1:$CG$26,26,FALSE))</f>
        <v/>
      </c>
      <c r="N51" s="208" t="str">
        <f>IF(H51="","",HLOOKUP(H51,'C4'!$C$1:$CG$2,2,FALSE))</f>
        <v/>
      </c>
      <c r="O51" s="208" t="str">
        <f>IF(H51="","",HLOOKUP(H51,'C5'!$C$1:$CG$2,2,FALSE))</f>
        <v/>
      </c>
      <c r="P51" s="208" t="str">
        <f>IF(H51="","",HLOOKUP(H51,'C6'!$C$1:$CG$2,2,FALSE))</f>
        <v/>
      </c>
      <c r="Q51" s="208" t="str">
        <f>IF(H51="","",HLOOKUP(H51,'C7'!$C$1:$CG$2,2,FALSE))</f>
        <v/>
      </c>
      <c r="R51" s="209" t="str">
        <f t="shared" si="0"/>
        <v/>
      </c>
      <c r="S51" s="156" t="str">
        <f t="shared" si="1"/>
        <v/>
      </c>
      <c r="T51" s="156" t="str">
        <f t="shared" si="2"/>
        <v/>
      </c>
      <c r="U51" s="156" t="str">
        <f t="shared" si="3"/>
        <v/>
      </c>
      <c r="V51" s="220" t="str">
        <f t="shared" si="4"/>
        <v/>
      </c>
      <c r="W51">
        <f t="shared" si="11"/>
        <v>1</v>
      </c>
      <c r="X51">
        <f t="shared" si="12"/>
        <v>1</v>
      </c>
      <c r="Y51">
        <f t="shared" si="13"/>
        <v>1</v>
      </c>
    </row>
    <row r="52" spans="8:25" x14ac:dyDescent="0.2">
      <c r="H52" s="154" t="str">
        <f>IF(Liste!B70&lt;&gt;0,Liste!H70,"")</f>
        <v/>
      </c>
      <c r="I52" s="155" t="str">
        <f>IF(Liste!B70&lt;&gt;0,Liste!K70,"")</f>
        <v/>
      </c>
      <c r="J52" s="208" t="str">
        <f>IF(H52="","",HLOOKUP(H52,Comp1!$C$1:$CG$2,2,FALSE))</f>
        <v/>
      </c>
      <c r="K52" s="208" t="str">
        <f>IF(H52="","",HLOOKUP(H52,Comp2!$C$1:$CG$2,2,FALSE))</f>
        <v/>
      </c>
      <c r="L52" s="208" t="str">
        <f>IF(H52="","",HLOOKUP(H52,Comp3!$C$1:$CG$2,2,FALSE))</f>
        <v/>
      </c>
      <c r="M52" s="208" t="str">
        <f>IF(H52="","",HLOOKUP(H52,Comp3!$C$1:$CG$26,26,FALSE))</f>
        <v/>
      </c>
      <c r="N52" s="208" t="str">
        <f>IF(H52="","",HLOOKUP(H52,'C4'!$C$1:$CG$2,2,FALSE))</f>
        <v/>
      </c>
      <c r="O52" s="208" t="str">
        <f>IF(H52="","",HLOOKUP(H52,'C5'!$C$1:$CG$2,2,FALSE))</f>
        <v/>
      </c>
      <c r="P52" s="208" t="str">
        <f>IF(H52="","",HLOOKUP(H52,'C6'!$C$1:$CG$2,2,FALSE))</f>
        <v/>
      </c>
      <c r="Q52" s="208" t="str">
        <f>IF(H52="","",HLOOKUP(H52,'C7'!$C$1:$CG$2,2,FALSE))</f>
        <v/>
      </c>
      <c r="R52" s="209" t="str">
        <f t="shared" si="0"/>
        <v/>
      </c>
      <c r="S52" s="156" t="str">
        <f t="shared" si="1"/>
        <v/>
      </c>
      <c r="T52" s="156" t="str">
        <f t="shared" si="2"/>
        <v/>
      </c>
      <c r="U52" s="156" t="str">
        <f t="shared" si="3"/>
        <v/>
      </c>
      <c r="V52" s="220" t="str">
        <f t="shared" si="4"/>
        <v/>
      </c>
      <c r="W52">
        <f t="shared" si="11"/>
        <v>1</v>
      </c>
      <c r="X52">
        <f t="shared" si="12"/>
        <v>1</v>
      </c>
      <c r="Y52">
        <f t="shared" si="13"/>
        <v>1</v>
      </c>
    </row>
    <row r="53" spans="8:25" x14ac:dyDescent="0.2">
      <c r="H53" s="154" t="str">
        <f>IF(Liste!B71&lt;&gt;0,Liste!H71,"")</f>
        <v/>
      </c>
      <c r="I53" s="155" t="str">
        <f>IF(Liste!B71&lt;&gt;0,Liste!K71,"")</f>
        <v/>
      </c>
      <c r="J53" s="208" t="str">
        <f>IF(H53="","",HLOOKUP(H53,Comp1!$C$1:$CG$2,2,FALSE))</f>
        <v/>
      </c>
      <c r="K53" s="208" t="str">
        <f>IF(H53="","",HLOOKUP(H53,Comp2!$C$1:$CG$2,2,FALSE))</f>
        <v/>
      </c>
      <c r="L53" s="208" t="str">
        <f>IF(H53="","",HLOOKUP(H53,Comp3!$C$1:$CG$2,2,FALSE))</f>
        <v/>
      </c>
      <c r="M53" s="208" t="str">
        <f>IF(H53="","",HLOOKUP(H53,Comp3!$C$1:$CG$26,26,FALSE))</f>
        <v/>
      </c>
      <c r="N53" s="208" t="str">
        <f>IF(H53="","",HLOOKUP(H53,'C4'!$C$1:$CG$2,2,FALSE))</f>
        <v/>
      </c>
      <c r="O53" s="208" t="str">
        <f>IF(H53="","",HLOOKUP(H53,'C5'!$C$1:$CG$2,2,FALSE))</f>
        <v/>
      </c>
      <c r="P53" s="208" t="str">
        <f>IF(H53="","",HLOOKUP(H53,'C6'!$C$1:$CG$2,2,FALSE))</f>
        <v/>
      </c>
      <c r="Q53" s="208" t="str">
        <f>IF(H53="","",HLOOKUP(H53,'C7'!$C$1:$CG$2,2,FALSE))</f>
        <v/>
      </c>
      <c r="R53" s="209" t="str">
        <f t="shared" si="0"/>
        <v/>
      </c>
      <c r="S53" s="156" t="str">
        <f t="shared" si="1"/>
        <v/>
      </c>
      <c r="T53" s="156" t="str">
        <f t="shared" si="2"/>
        <v/>
      </c>
      <c r="U53" s="156" t="str">
        <f t="shared" si="3"/>
        <v/>
      </c>
      <c r="V53" s="220" t="str">
        <f t="shared" si="4"/>
        <v/>
      </c>
      <c r="W53">
        <f t="shared" si="11"/>
        <v>1</v>
      </c>
      <c r="X53">
        <f t="shared" si="12"/>
        <v>1</v>
      </c>
      <c r="Y53">
        <f t="shared" si="13"/>
        <v>1</v>
      </c>
    </row>
    <row r="54" spans="8:25" x14ac:dyDescent="0.2">
      <c r="H54" s="154" t="str">
        <f>IF(Liste!B72&lt;&gt;0,Liste!H72,"")</f>
        <v/>
      </c>
      <c r="I54" s="155" t="str">
        <f>IF(Liste!B72&lt;&gt;0,Liste!K72,"")</f>
        <v/>
      </c>
      <c r="J54" s="208" t="str">
        <f>IF(H54="","",HLOOKUP(H54,Comp1!$C$1:$CG$2,2,FALSE))</f>
        <v/>
      </c>
      <c r="K54" s="208" t="str">
        <f>IF(H54="","",HLOOKUP(H54,Comp2!$C$1:$CG$2,2,FALSE))</f>
        <v/>
      </c>
      <c r="L54" s="208" t="str">
        <f>IF(H54="","",HLOOKUP(H54,Comp3!$C$1:$CG$2,2,FALSE))</f>
        <v/>
      </c>
      <c r="M54" s="208" t="str">
        <f>IF(H54="","",HLOOKUP(H54,Comp3!$C$1:$CG$26,26,FALSE))</f>
        <v/>
      </c>
      <c r="N54" s="208" t="str">
        <f>IF(H54="","",HLOOKUP(H54,'C4'!$C$1:$CG$2,2,FALSE))</f>
        <v/>
      </c>
      <c r="O54" s="208" t="str">
        <f>IF(H54="","",HLOOKUP(H54,'C5'!$C$1:$CG$2,2,FALSE))</f>
        <v/>
      </c>
      <c r="P54" s="208" t="str">
        <f>IF(H54="","",HLOOKUP(H54,'C6'!$C$1:$CG$2,2,FALSE))</f>
        <v/>
      </c>
      <c r="Q54" s="208" t="str">
        <f>IF(H54="","",HLOOKUP(H54,'C7'!$C$1:$CG$2,2,FALSE))</f>
        <v/>
      </c>
      <c r="R54" s="209" t="str">
        <f t="shared" si="0"/>
        <v/>
      </c>
      <c r="S54" s="156" t="str">
        <f t="shared" si="1"/>
        <v/>
      </c>
      <c r="T54" s="156" t="str">
        <f t="shared" si="2"/>
        <v/>
      </c>
      <c r="U54" s="156" t="str">
        <f t="shared" si="3"/>
        <v/>
      </c>
      <c r="V54" s="220" t="str">
        <f t="shared" si="4"/>
        <v/>
      </c>
      <c r="W54">
        <f t="shared" si="11"/>
        <v>1</v>
      </c>
      <c r="X54">
        <f t="shared" si="12"/>
        <v>1</v>
      </c>
      <c r="Y54">
        <f t="shared" si="13"/>
        <v>1</v>
      </c>
    </row>
    <row r="55" spans="8:25" x14ac:dyDescent="0.2">
      <c r="H55" s="154" t="str">
        <f>IF(Liste!B73&lt;&gt;0,Liste!H73,"")</f>
        <v/>
      </c>
      <c r="I55" s="155" t="str">
        <f>IF(Liste!B73&lt;&gt;0,Liste!K73,"")</f>
        <v/>
      </c>
      <c r="J55" s="208" t="str">
        <f>IF(H55="","",HLOOKUP(H55,Comp1!$C$1:$CG$2,2,FALSE))</f>
        <v/>
      </c>
      <c r="K55" s="208" t="str">
        <f>IF(H55="","",HLOOKUP(H55,Comp2!$C$1:$CG$2,2,FALSE))</f>
        <v/>
      </c>
      <c r="L55" s="208" t="str">
        <f>IF(H55="","",HLOOKUP(H55,Comp3!$C$1:$CG$2,2,FALSE))</f>
        <v/>
      </c>
      <c r="M55" s="208" t="str">
        <f>IF(H55="","",HLOOKUP(H55,Comp3!$C$1:$CG$26,26,FALSE))</f>
        <v/>
      </c>
      <c r="N55" s="208" t="str">
        <f>IF(H55="","",HLOOKUP(H55,'C4'!$C$1:$CG$2,2,FALSE))</f>
        <v/>
      </c>
      <c r="O55" s="208" t="str">
        <f>IF(H55="","",HLOOKUP(H55,'C5'!$C$1:$CG$2,2,FALSE))</f>
        <v/>
      </c>
      <c r="P55" s="208" t="str">
        <f>IF(H55="","",HLOOKUP(H55,'C6'!$C$1:$CG$2,2,FALSE))</f>
        <v/>
      </c>
      <c r="Q55" s="208" t="str">
        <f>IF(H55="","",HLOOKUP(H55,'C7'!$C$1:$CG$2,2,FALSE))</f>
        <v/>
      </c>
      <c r="R55" s="209" t="str">
        <f t="shared" si="0"/>
        <v/>
      </c>
      <c r="S55" s="156" t="str">
        <f t="shared" si="1"/>
        <v/>
      </c>
      <c r="T55" s="156" t="str">
        <f t="shared" si="2"/>
        <v/>
      </c>
      <c r="U55" s="156" t="str">
        <f t="shared" si="3"/>
        <v/>
      </c>
      <c r="V55" s="220" t="str">
        <f t="shared" si="4"/>
        <v/>
      </c>
      <c r="W55">
        <f t="shared" si="11"/>
        <v>1</v>
      </c>
      <c r="X55">
        <f t="shared" si="12"/>
        <v>1</v>
      </c>
      <c r="Y55">
        <f t="shared" si="13"/>
        <v>1</v>
      </c>
    </row>
    <row r="56" spans="8:25" x14ac:dyDescent="0.2">
      <c r="H56" s="154" t="str">
        <f>IF(Liste!B74&lt;&gt;0,Liste!H74,"")</f>
        <v/>
      </c>
      <c r="I56" s="155" t="str">
        <f>IF(Liste!B74&lt;&gt;0,Liste!K74,"")</f>
        <v/>
      </c>
      <c r="J56" s="208" t="str">
        <f>IF(H56="","",HLOOKUP(H56,Comp1!$C$1:$CG$2,2,FALSE))</f>
        <v/>
      </c>
      <c r="K56" s="208" t="str">
        <f>IF(H56="","",HLOOKUP(H56,Comp2!$C$1:$CG$2,2,FALSE))</f>
        <v/>
      </c>
      <c r="L56" s="208" t="str">
        <f>IF(H56="","",HLOOKUP(H56,Comp3!$C$1:$CG$2,2,FALSE))</f>
        <v/>
      </c>
      <c r="M56" s="208" t="str">
        <f>IF(H56="","",HLOOKUP(H56,Comp3!$C$1:$CG$26,26,FALSE))</f>
        <v/>
      </c>
      <c r="N56" s="208" t="str">
        <f>IF(H56="","",HLOOKUP(H56,'C4'!$C$1:$CG$2,2,FALSE))</f>
        <v/>
      </c>
      <c r="O56" s="208" t="str">
        <f>IF(H56="","",HLOOKUP(H56,'C5'!$C$1:$CG$2,2,FALSE))</f>
        <v/>
      </c>
      <c r="P56" s="208" t="str">
        <f>IF(H56="","",HLOOKUP(H56,'C6'!$C$1:$CG$2,2,FALSE))</f>
        <v/>
      </c>
      <c r="Q56" s="208" t="str">
        <f>IF(H56="","",HLOOKUP(H56,'C7'!$C$1:$CG$2,2,FALSE))</f>
        <v/>
      </c>
      <c r="R56" s="209" t="str">
        <f t="shared" si="0"/>
        <v/>
      </c>
      <c r="S56" s="156" t="str">
        <f t="shared" si="1"/>
        <v/>
      </c>
      <c r="T56" s="156" t="str">
        <f t="shared" si="2"/>
        <v/>
      </c>
      <c r="U56" s="156" t="str">
        <f t="shared" si="3"/>
        <v/>
      </c>
      <c r="V56" s="220" t="str">
        <f t="shared" si="4"/>
        <v/>
      </c>
      <c r="W56">
        <f t="shared" si="11"/>
        <v>1</v>
      </c>
      <c r="X56">
        <f t="shared" si="12"/>
        <v>1</v>
      </c>
      <c r="Y56">
        <f t="shared" si="13"/>
        <v>1</v>
      </c>
    </row>
    <row r="57" spans="8:25" x14ac:dyDescent="0.2">
      <c r="H57" s="154" t="str">
        <f>IF(Liste!B75&lt;&gt;0,Liste!H75,"")</f>
        <v/>
      </c>
      <c r="I57" s="155" t="str">
        <f>IF(Liste!B75&lt;&gt;0,Liste!K75,"")</f>
        <v/>
      </c>
      <c r="J57" s="208" t="str">
        <f>IF(H57="","",HLOOKUP(H57,Comp1!$C$1:$CG$2,2,FALSE))</f>
        <v/>
      </c>
      <c r="K57" s="208" t="str">
        <f>IF(H57="","",HLOOKUP(H57,Comp2!$C$1:$CG$2,2,FALSE))</f>
        <v/>
      </c>
      <c r="L57" s="208" t="str">
        <f>IF(H57="","",HLOOKUP(H57,Comp3!$C$1:$CG$2,2,FALSE))</f>
        <v/>
      </c>
      <c r="M57" s="208" t="str">
        <f>IF(H57="","",HLOOKUP(H57,Comp3!$C$1:$CG$26,26,FALSE))</f>
        <v/>
      </c>
      <c r="N57" s="208" t="str">
        <f>IF(H57="","",HLOOKUP(H57,'C4'!$C$1:$CG$2,2,FALSE))</f>
        <v/>
      </c>
      <c r="O57" s="208" t="str">
        <f>IF(H57="","",HLOOKUP(H57,'C5'!$C$1:$CG$2,2,FALSE))</f>
        <v/>
      </c>
      <c r="P57" s="208" t="str">
        <f>IF(H57="","",HLOOKUP(H57,'C6'!$C$1:$CG$2,2,FALSE))</f>
        <v/>
      </c>
      <c r="Q57" s="208" t="str">
        <f>IF(H57="","",HLOOKUP(H57,'C7'!$C$1:$CG$2,2,FALSE))</f>
        <v/>
      </c>
      <c r="R57" s="209" t="str">
        <f t="shared" si="0"/>
        <v/>
      </c>
      <c r="S57" s="156" t="str">
        <f t="shared" si="1"/>
        <v/>
      </c>
      <c r="T57" s="156" t="str">
        <f t="shared" si="2"/>
        <v/>
      </c>
      <c r="U57" s="156" t="str">
        <f t="shared" si="3"/>
        <v/>
      </c>
      <c r="V57" s="220" t="str">
        <f t="shared" si="4"/>
        <v/>
      </c>
      <c r="W57">
        <f t="shared" si="11"/>
        <v>1</v>
      </c>
      <c r="X57">
        <f t="shared" si="12"/>
        <v>1</v>
      </c>
      <c r="Y57">
        <f t="shared" si="13"/>
        <v>1</v>
      </c>
    </row>
    <row r="58" spans="8:25" x14ac:dyDescent="0.2">
      <c r="H58" s="154" t="str">
        <f>IF(Liste!B76&lt;&gt;0,Liste!H76,"")</f>
        <v/>
      </c>
      <c r="I58" s="155" t="str">
        <f>IF(Liste!B76&lt;&gt;0,Liste!K76,"")</f>
        <v/>
      </c>
      <c r="J58" s="208" t="str">
        <f>IF(H58="","",HLOOKUP(H58,Comp1!$C$1:$CG$2,2,FALSE))</f>
        <v/>
      </c>
      <c r="K58" s="208" t="str">
        <f>IF(H58="","",HLOOKUP(H58,Comp2!$C$1:$CG$2,2,FALSE))</f>
        <v/>
      </c>
      <c r="L58" s="208" t="str">
        <f>IF(H58="","",HLOOKUP(H58,Comp3!$C$1:$CG$2,2,FALSE))</f>
        <v/>
      </c>
      <c r="M58" s="208" t="str">
        <f>IF(H58="","",HLOOKUP(H58,Comp3!$C$1:$CG$26,26,FALSE))</f>
        <v/>
      </c>
      <c r="N58" s="208" t="str">
        <f>IF(H58="","",HLOOKUP(H58,'C4'!$C$1:$CG$2,2,FALSE))</f>
        <v/>
      </c>
      <c r="O58" s="208" t="str">
        <f>IF(H58="","",HLOOKUP(H58,'C5'!$C$1:$CG$2,2,FALSE))</f>
        <v/>
      </c>
      <c r="P58" s="208" t="str">
        <f>IF(H58="","",HLOOKUP(H58,'C6'!$C$1:$CG$2,2,FALSE))</f>
        <v/>
      </c>
      <c r="Q58" s="208" t="str">
        <f>IF(H58="","",HLOOKUP(H58,'C7'!$C$1:$CG$2,2,FALSE))</f>
        <v/>
      </c>
      <c r="R58" s="209" t="str">
        <f t="shared" si="0"/>
        <v/>
      </c>
      <c r="S58" s="156" t="str">
        <f t="shared" si="1"/>
        <v/>
      </c>
      <c r="T58" s="156" t="str">
        <f t="shared" si="2"/>
        <v/>
      </c>
      <c r="U58" s="156" t="str">
        <f t="shared" si="3"/>
        <v/>
      </c>
      <c r="V58" s="220" t="str">
        <f t="shared" si="4"/>
        <v/>
      </c>
      <c r="W58">
        <f t="shared" si="11"/>
        <v>1</v>
      </c>
      <c r="X58">
        <f t="shared" si="12"/>
        <v>1</v>
      </c>
      <c r="Y58">
        <f t="shared" si="13"/>
        <v>1</v>
      </c>
    </row>
    <row r="59" spans="8:25" x14ac:dyDescent="0.2">
      <c r="H59" s="154" t="str">
        <f>IF(Liste!B77&lt;&gt;0,Liste!H77,"")</f>
        <v/>
      </c>
      <c r="I59" s="155" t="str">
        <f>IF(Liste!B77&lt;&gt;0,Liste!K77,"")</f>
        <v/>
      </c>
      <c r="J59" s="208" t="str">
        <f>IF(H59="","",HLOOKUP(H59,Comp1!$C$1:$CG$2,2,FALSE))</f>
        <v/>
      </c>
      <c r="K59" s="208" t="str">
        <f>IF(H59="","",HLOOKUP(H59,Comp2!$C$1:$CG$2,2,FALSE))</f>
        <v/>
      </c>
      <c r="L59" s="208" t="str">
        <f>IF(H59="","",HLOOKUP(H59,Comp3!$C$1:$CG$2,2,FALSE))</f>
        <v/>
      </c>
      <c r="M59" s="208" t="str">
        <f>IF(H59="","",HLOOKUP(H59,Comp3!$C$1:$CG$26,26,FALSE))</f>
        <v/>
      </c>
      <c r="N59" s="208" t="str">
        <f>IF(H59="","",HLOOKUP(H59,'C4'!$C$1:$CG$2,2,FALSE))</f>
        <v/>
      </c>
      <c r="O59" s="208" t="str">
        <f>IF(H59="","",HLOOKUP(H59,'C5'!$C$1:$CG$2,2,FALSE))</f>
        <v/>
      </c>
      <c r="P59" s="208" t="str">
        <f>IF(H59="","",HLOOKUP(H59,'C6'!$C$1:$CG$2,2,FALSE))</f>
        <v/>
      </c>
      <c r="Q59" s="208" t="str">
        <f>IF(H59="","",HLOOKUP(H59,'C7'!$C$1:$CG$2,2,FALSE))</f>
        <v/>
      </c>
      <c r="R59" s="209" t="str">
        <f t="shared" si="0"/>
        <v/>
      </c>
      <c r="S59" s="156" t="str">
        <f t="shared" si="1"/>
        <v/>
      </c>
      <c r="T59" s="156" t="str">
        <f t="shared" si="2"/>
        <v/>
      </c>
      <c r="U59" s="156" t="str">
        <f t="shared" si="3"/>
        <v/>
      </c>
      <c r="V59" s="220" t="str">
        <f t="shared" si="4"/>
        <v/>
      </c>
      <c r="W59">
        <f t="shared" si="11"/>
        <v>1</v>
      </c>
      <c r="X59">
        <f t="shared" si="12"/>
        <v>1</v>
      </c>
      <c r="Y59">
        <f t="shared" si="13"/>
        <v>1</v>
      </c>
    </row>
    <row r="60" spans="8:25" x14ac:dyDescent="0.2">
      <c r="H60" s="154" t="str">
        <f>IF(Liste!B78&lt;&gt;0,Liste!H78,"")</f>
        <v/>
      </c>
      <c r="I60" s="155" t="str">
        <f>IF(Liste!B78&lt;&gt;0,Liste!K78,"")</f>
        <v/>
      </c>
      <c r="J60" s="208" t="str">
        <f>IF(H60="","",HLOOKUP(H60,Comp1!$C$1:$CG$2,2,FALSE))</f>
        <v/>
      </c>
      <c r="K60" s="208" t="str">
        <f>IF(H60="","",HLOOKUP(H60,Comp2!$C$1:$CG$2,2,FALSE))</f>
        <v/>
      </c>
      <c r="L60" s="208" t="str">
        <f>IF(H60="","",HLOOKUP(H60,Comp3!$C$1:$CG$2,2,FALSE))</f>
        <v/>
      </c>
      <c r="M60" s="208" t="str">
        <f>IF(H60="","",HLOOKUP(H60,Comp3!$C$1:$CG$26,26,FALSE))</f>
        <v/>
      </c>
      <c r="N60" s="208" t="str">
        <f>IF(H60="","",HLOOKUP(H60,'C4'!$C$1:$CG$2,2,FALSE))</f>
        <v/>
      </c>
      <c r="O60" s="208" t="str">
        <f>IF(H60="","",HLOOKUP(H60,'C5'!$C$1:$CG$2,2,FALSE))</f>
        <v/>
      </c>
      <c r="P60" s="208" t="str">
        <f>IF(H60="","",HLOOKUP(H60,'C6'!$C$1:$CG$2,2,FALSE))</f>
        <v/>
      </c>
      <c r="Q60" s="208" t="str">
        <f>IF(H60="","",HLOOKUP(H60,'C7'!$C$1:$CG$2,2,FALSE))</f>
        <v/>
      </c>
      <c r="R60" s="209" t="str">
        <f t="shared" si="0"/>
        <v/>
      </c>
      <c r="S60" s="156" t="str">
        <f t="shared" si="1"/>
        <v/>
      </c>
      <c r="T60" s="156" t="str">
        <f t="shared" si="2"/>
        <v/>
      </c>
      <c r="U60" s="156" t="str">
        <f t="shared" si="3"/>
        <v/>
      </c>
      <c r="V60" s="220" t="str">
        <f t="shared" si="4"/>
        <v/>
      </c>
      <c r="W60">
        <f t="shared" si="11"/>
        <v>1</v>
      </c>
      <c r="X60">
        <f t="shared" si="12"/>
        <v>1</v>
      </c>
      <c r="Y60">
        <f t="shared" si="13"/>
        <v>1</v>
      </c>
    </row>
    <row r="61" spans="8:25" x14ac:dyDescent="0.2">
      <c r="H61" s="154" t="str">
        <f>IF(Liste!B79&lt;&gt;0,Liste!H79,"")</f>
        <v/>
      </c>
      <c r="I61" s="155" t="str">
        <f>IF(Liste!B79&lt;&gt;0,Liste!K79,"")</f>
        <v/>
      </c>
      <c r="J61" s="208" t="str">
        <f>IF(H61="","",HLOOKUP(H61,Comp1!$C$1:$CG$2,2,FALSE))</f>
        <v/>
      </c>
      <c r="K61" s="208" t="str">
        <f>IF(H61="","",HLOOKUP(H61,Comp2!$C$1:$CG$2,2,FALSE))</f>
        <v/>
      </c>
      <c r="L61" s="208" t="str">
        <f>IF(H61="","",HLOOKUP(H61,Comp3!$C$1:$CG$2,2,FALSE))</f>
        <v/>
      </c>
      <c r="M61" s="208" t="str">
        <f>IF(H61="","",HLOOKUP(H61,Comp3!$C$1:$CG$26,26,FALSE))</f>
        <v/>
      </c>
      <c r="N61" s="208" t="str">
        <f>IF(H61="","",HLOOKUP(H61,'C4'!$C$1:$CG$2,2,FALSE))</f>
        <v/>
      </c>
      <c r="O61" s="208" t="str">
        <f>IF(H61="","",HLOOKUP(H61,'C5'!$C$1:$CG$2,2,FALSE))</f>
        <v/>
      </c>
      <c r="P61" s="208" t="str">
        <f>IF(H61="","",HLOOKUP(H61,'C6'!$C$1:$CG$2,2,FALSE))</f>
        <v/>
      </c>
      <c r="Q61" s="208" t="str">
        <f>IF(H61="","",HLOOKUP(H61,'C7'!$C$1:$CG$2,2,FALSE))</f>
        <v/>
      </c>
      <c r="R61" s="209" t="str">
        <f t="shared" si="0"/>
        <v/>
      </c>
      <c r="S61" s="156" t="str">
        <f t="shared" si="1"/>
        <v/>
      </c>
      <c r="T61" s="156" t="str">
        <f t="shared" si="2"/>
        <v/>
      </c>
      <c r="U61" s="156" t="str">
        <f t="shared" si="3"/>
        <v/>
      </c>
      <c r="V61" s="220" t="str">
        <f t="shared" si="4"/>
        <v/>
      </c>
      <c r="W61">
        <f t="shared" si="11"/>
        <v>1</v>
      </c>
      <c r="X61">
        <f t="shared" si="12"/>
        <v>1</v>
      </c>
      <c r="Y61">
        <f t="shared" si="13"/>
        <v>1</v>
      </c>
    </row>
    <row r="62" spans="8:25" x14ac:dyDescent="0.2">
      <c r="H62" s="154" t="str">
        <f>IF(Liste!B80&lt;&gt;0,Liste!H80,"")</f>
        <v/>
      </c>
      <c r="I62" s="155" t="str">
        <f>IF(Liste!B80&lt;&gt;0,Liste!K80,"")</f>
        <v/>
      </c>
      <c r="J62" s="208" t="str">
        <f>IF(H62="","",HLOOKUP(H62,Comp1!$C$1:$CG$2,2,FALSE))</f>
        <v/>
      </c>
      <c r="K62" s="208" t="str">
        <f>IF(H62="","",HLOOKUP(H62,Comp2!$C$1:$CG$2,2,FALSE))</f>
        <v/>
      </c>
      <c r="L62" s="208" t="str">
        <f>IF(H62="","",HLOOKUP(H62,Comp3!$C$1:$CG$2,2,FALSE))</f>
        <v/>
      </c>
      <c r="M62" s="208" t="str">
        <f>IF(H62="","",HLOOKUP(H62,Comp3!$C$1:$CG$26,26,FALSE))</f>
        <v/>
      </c>
      <c r="N62" s="208" t="str">
        <f>IF(H62="","",HLOOKUP(H62,'C4'!$C$1:$CG$2,2,FALSE))</f>
        <v/>
      </c>
      <c r="O62" s="208" t="str">
        <f>IF(H62="","",HLOOKUP(H62,'C5'!$C$1:$CG$2,2,FALSE))</f>
        <v/>
      </c>
      <c r="P62" s="208" t="str">
        <f>IF(H62="","",HLOOKUP(H62,'C6'!$C$1:$CG$2,2,FALSE))</f>
        <v/>
      </c>
      <c r="Q62" s="208" t="str">
        <f>IF(H62="","",HLOOKUP(H62,'C7'!$C$1:$CG$2,2,FALSE))</f>
        <v/>
      </c>
      <c r="R62" s="209" t="str">
        <f t="shared" si="0"/>
        <v/>
      </c>
      <c r="S62" s="156" t="str">
        <f t="shared" si="1"/>
        <v/>
      </c>
      <c r="T62" s="156" t="str">
        <f t="shared" si="2"/>
        <v/>
      </c>
      <c r="U62" s="156" t="str">
        <f t="shared" si="3"/>
        <v/>
      </c>
      <c r="V62" s="220" t="str">
        <f t="shared" si="4"/>
        <v/>
      </c>
      <c r="W62">
        <f t="shared" si="11"/>
        <v>1</v>
      </c>
      <c r="X62">
        <f t="shared" si="12"/>
        <v>1</v>
      </c>
      <c r="Y62">
        <f t="shared" si="13"/>
        <v>1</v>
      </c>
    </row>
    <row r="63" spans="8:25" x14ac:dyDescent="0.2">
      <c r="H63" s="154" t="str">
        <f>IF(Liste!B81&lt;&gt;0,Liste!H81,"")</f>
        <v/>
      </c>
      <c r="I63" s="155" t="str">
        <f>IF(Liste!B81&lt;&gt;0,Liste!K81,"")</f>
        <v/>
      </c>
      <c r="J63" s="208" t="str">
        <f>IF(H63="","",HLOOKUP(H63,Comp1!$C$1:$CG$2,2,FALSE))</f>
        <v/>
      </c>
      <c r="K63" s="208" t="str">
        <f>IF(H63="","",HLOOKUP(H63,Comp2!$C$1:$CG$2,2,FALSE))</f>
        <v/>
      </c>
      <c r="L63" s="208" t="str">
        <f>IF(H63="","",HLOOKUP(H63,Comp3!$C$1:$CG$2,2,FALSE))</f>
        <v/>
      </c>
      <c r="M63" s="208" t="str">
        <f>IF(H63="","",HLOOKUP(H63,Comp3!$C$1:$CG$26,26,FALSE))</f>
        <v/>
      </c>
      <c r="N63" s="208" t="str">
        <f>IF(H63="","",HLOOKUP(H63,'C4'!$C$1:$CG$2,2,FALSE))</f>
        <v/>
      </c>
      <c r="O63" s="208" t="str">
        <f>IF(H63="","",HLOOKUP(H63,'C5'!$C$1:$CG$2,2,FALSE))</f>
        <v/>
      </c>
      <c r="P63" s="208" t="str">
        <f>IF(H63="","",HLOOKUP(H63,'C6'!$C$1:$CG$2,2,FALSE))</f>
        <v/>
      </c>
      <c r="Q63" s="208" t="str">
        <f>IF(H63="","",HLOOKUP(H63,'C7'!$C$1:$CG$2,2,FALSE))</f>
        <v/>
      </c>
      <c r="R63" s="209" t="str">
        <f t="shared" si="0"/>
        <v/>
      </c>
      <c r="S63" s="156" t="str">
        <f t="shared" si="1"/>
        <v/>
      </c>
      <c r="T63" s="156" t="str">
        <f t="shared" si="2"/>
        <v/>
      </c>
      <c r="U63" s="156" t="str">
        <f t="shared" si="3"/>
        <v/>
      </c>
      <c r="V63" s="220" t="str">
        <f t="shared" si="4"/>
        <v/>
      </c>
      <c r="W63">
        <f t="shared" si="11"/>
        <v>1</v>
      </c>
      <c r="X63">
        <f t="shared" si="12"/>
        <v>1</v>
      </c>
      <c r="Y63">
        <f t="shared" si="13"/>
        <v>1</v>
      </c>
    </row>
    <row r="64" spans="8:25" x14ac:dyDescent="0.2">
      <c r="H64" s="154" t="str">
        <f>IF(Liste!B82&lt;&gt;0,Liste!H82,"")</f>
        <v/>
      </c>
      <c r="I64" s="155" t="str">
        <f>IF(Liste!B82&lt;&gt;0,Liste!K82,"")</f>
        <v/>
      </c>
      <c r="J64" s="208" t="str">
        <f>IF(H64="","",HLOOKUP(H64,Comp1!$C$1:$CG$2,2,FALSE))</f>
        <v/>
      </c>
      <c r="K64" s="208" t="str">
        <f>IF(H64="","",HLOOKUP(H64,Comp2!$C$1:$CG$2,2,FALSE))</f>
        <v/>
      </c>
      <c r="L64" s="208" t="str">
        <f>IF(H64="","",HLOOKUP(H64,Comp3!$C$1:$CG$2,2,FALSE))</f>
        <v/>
      </c>
      <c r="M64" s="208" t="str">
        <f>IF(H64="","",HLOOKUP(H64,Comp3!$C$1:$CG$26,26,FALSE))</f>
        <v/>
      </c>
      <c r="N64" s="208" t="str">
        <f>IF(H64="","",HLOOKUP(H64,'C4'!$C$1:$CG$2,2,FALSE))</f>
        <v/>
      </c>
      <c r="O64" s="208" t="str">
        <f>IF(H64="","",HLOOKUP(H64,'C5'!$C$1:$CG$2,2,FALSE))</f>
        <v/>
      </c>
      <c r="P64" s="208" t="str">
        <f>IF(H64="","",HLOOKUP(H64,'C6'!$C$1:$CG$2,2,FALSE))</f>
        <v/>
      </c>
      <c r="Q64" s="208" t="str">
        <f>IF(H64="","",HLOOKUP(H64,'C7'!$C$1:$CG$2,2,FALSE))</f>
        <v/>
      </c>
      <c r="R64" s="209" t="str">
        <f t="shared" si="0"/>
        <v/>
      </c>
      <c r="S64" s="156" t="str">
        <f t="shared" si="1"/>
        <v/>
      </c>
      <c r="T64" s="156" t="str">
        <f t="shared" si="2"/>
        <v/>
      </c>
      <c r="U64" s="156" t="str">
        <f t="shared" si="3"/>
        <v/>
      </c>
      <c r="V64" s="220" t="str">
        <f t="shared" si="4"/>
        <v/>
      </c>
      <c r="W64">
        <f t="shared" si="11"/>
        <v>1</v>
      </c>
      <c r="X64">
        <f t="shared" si="12"/>
        <v>1</v>
      </c>
      <c r="Y64">
        <f t="shared" si="13"/>
        <v>1</v>
      </c>
    </row>
    <row r="65" spans="8:25" x14ac:dyDescent="0.2">
      <c r="H65" s="154" t="str">
        <f>IF(Liste!B83&lt;&gt;0,Liste!H83,"")</f>
        <v/>
      </c>
      <c r="I65" s="155" t="str">
        <f>IF(Liste!B83&lt;&gt;0,Liste!K83,"")</f>
        <v/>
      </c>
      <c r="J65" s="208" t="str">
        <f>IF(H65="","",HLOOKUP(H65,Comp1!$C$1:$CG$2,2,FALSE))</f>
        <v/>
      </c>
      <c r="K65" s="208" t="str">
        <f>IF(H65="","",HLOOKUP(H65,Comp2!$C$1:$CG$2,2,FALSE))</f>
        <v/>
      </c>
      <c r="L65" s="208" t="str">
        <f>IF(H65="","",HLOOKUP(H65,Comp3!$C$1:$CG$2,2,FALSE))</f>
        <v/>
      </c>
      <c r="M65" s="208" t="str">
        <f>IF(H65="","",HLOOKUP(H65,Comp3!$C$1:$CG$26,26,FALSE))</f>
        <v/>
      </c>
      <c r="N65" s="208" t="str">
        <f>IF(H65="","",HLOOKUP(H65,'C4'!$C$1:$CG$2,2,FALSE))</f>
        <v/>
      </c>
      <c r="O65" s="208" t="str">
        <f>IF(H65="","",HLOOKUP(H65,'C5'!$C$1:$CG$2,2,FALSE))</f>
        <v/>
      </c>
      <c r="P65" s="208" t="str">
        <f>IF(H65="","",HLOOKUP(H65,'C6'!$C$1:$CG$2,2,FALSE))</f>
        <v/>
      </c>
      <c r="Q65" s="208" t="str">
        <f>IF(H65="","",HLOOKUP(H65,'C7'!$C$1:$CG$2,2,FALSE))</f>
        <v/>
      </c>
      <c r="R65" s="209" t="str">
        <f t="shared" si="0"/>
        <v/>
      </c>
      <c r="S65" s="156" t="str">
        <f t="shared" si="1"/>
        <v/>
      </c>
      <c r="T65" s="156" t="str">
        <f t="shared" si="2"/>
        <v/>
      </c>
      <c r="U65" s="156" t="str">
        <f t="shared" si="3"/>
        <v/>
      </c>
      <c r="V65" s="220" t="str">
        <f t="shared" si="4"/>
        <v/>
      </c>
      <c r="W65">
        <f t="shared" si="11"/>
        <v>1</v>
      </c>
      <c r="X65">
        <f t="shared" si="12"/>
        <v>1</v>
      </c>
      <c r="Y65">
        <f t="shared" si="13"/>
        <v>1</v>
      </c>
    </row>
    <row r="66" spans="8:25" x14ac:dyDescent="0.2">
      <c r="H66" s="154" t="str">
        <f>IF(Liste!B84&lt;&gt;0,Liste!H84,"")</f>
        <v/>
      </c>
      <c r="I66" s="155" t="str">
        <f>IF(Liste!B84&lt;&gt;0,Liste!K84,"")</f>
        <v/>
      </c>
      <c r="J66" s="208" t="str">
        <f>IF(H66="","",HLOOKUP(H66,Comp1!$C$1:$CG$2,2,FALSE))</f>
        <v/>
      </c>
      <c r="K66" s="208" t="str">
        <f>IF(H66="","",HLOOKUP(H66,Comp2!$C$1:$CG$2,2,FALSE))</f>
        <v/>
      </c>
      <c r="L66" s="208" t="str">
        <f>IF(H66="","",HLOOKUP(H66,Comp3!$C$1:$CG$2,2,FALSE))</f>
        <v/>
      </c>
      <c r="M66" s="208" t="str">
        <f>IF(H66="","",HLOOKUP(H66,Comp3!$C$1:$CG$26,26,FALSE))</f>
        <v/>
      </c>
      <c r="N66" s="208" t="str">
        <f>IF(H66="","",HLOOKUP(H66,'C4'!$C$1:$CG$2,2,FALSE))</f>
        <v/>
      </c>
      <c r="O66" s="208" t="str">
        <f>IF(H66="","",HLOOKUP(H66,'C5'!$C$1:$CG$2,2,FALSE))</f>
        <v/>
      </c>
      <c r="P66" s="208" t="str">
        <f>IF(H66="","",HLOOKUP(H66,'C6'!$C$1:$CG$2,2,FALSE))</f>
        <v/>
      </c>
      <c r="Q66" s="208" t="str">
        <f>IF(H66="","",HLOOKUP(H66,'C7'!$C$1:$CG$2,2,FALSE))</f>
        <v/>
      </c>
      <c r="R66" s="209" t="str">
        <f t="shared" si="0"/>
        <v/>
      </c>
      <c r="S66" s="156" t="str">
        <f t="shared" si="1"/>
        <v/>
      </c>
      <c r="T66" s="156" t="str">
        <f t="shared" si="2"/>
        <v/>
      </c>
      <c r="U66" s="156" t="str">
        <f t="shared" si="3"/>
        <v/>
      </c>
      <c r="V66" s="220" t="str">
        <f t="shared" si="4"/>
        <v/>
      </c>
      <c r="W66">
        <f t="shared" si="11"/>
        <v>1</v>
      </c>
      <c r="X66">
        <f t="shared" si="12"/>
        <v>1</v>
      </c>
      <c r="Y66">
        <f t="shared" si="13"/>
        <v>1</v>
      </c>
    </row>
    <row r="67" spans="8:25" x14ac:dyDescent="0.2">
      <c r="H67" s="154" t="str">
        <f>IF(Liste!B85&lt;&gt;0,Liste!H85,"")</f>
        <v/>
      </c>
      <c r="I67" s="155" t="str">
        <f>IF(Liste!B85&lt;&gt;0,Liste!K85,"")</f>
        <v/>
      </c>
      <c r="J67" s="208" t="str">
        <f>IF(H67="","",HLOOKUP(H67,Comp1!$C$1:$CG$2,2,FALSE))</f>
        <v/>
      </c>
      <c r="K67" s="208" t="str">
        <f>IF(H67="","",HLOOKUP(H67,Comp2!$C$1:$CG$2,2,FALSE))</f>
        <v/>
      </c>
      <c r="L67" s="208" t="str">
        <f>IF(H67="","",HLOOKUP(H67,Comp3!$C$1:$CG$2,2,FALSE))</f>
        <v/>
      </c>
      <c r="M67" s="208" t="str">
        <f>IF(H67="","",HLOOKUP(H67,Comp3!$C$1:$CG$26,26,FALSE))</f>
        <v/>
      </c>
      <c r="N67" s="208" t="str">
        <f>IF(H67="","",HLOOKUP(H67,'C4'!$C$1:$CG$2,2,FALSE))</f>
        <v/>
      </c>
      <c r="O67" s="208" t="str">
        <f>IF(H67="","",HLOOKUP(H67,'C5'!$C$1:$CG$2,2,FALSE))</f>
        <v/>
      </c>
      <c r="P67" s="208" t="str">
        <f>IF(H67="","",HLOOKUP(H67,'C6'!$C$1:$CG$2,2,FALSE))</f>
        <v/>
      </c>
      <c r="Q67" s="208" t="str">
        <f>IF(H67="","",HLOOKUP(H67,'C7'!$C$1:$CG$2,2,FALSE))</f>
        <v/>
      </c>
      <c r="R67" s="209" t="str">
        <f t="shared" si="0"/>
        <v/>
      </c>
      <c r="S67" s="156" t="str">
        <f t="shared" si="1"/>
        <v/>
      </c>
      <c r="T67" s="156" t="str">
        <f t="shared" si="2"/>
        <v/>
      </c>
      <c r="U67" s="156" t="str">
        <f t="shared" si="3"/>
        <v/>
      </c>
      <c r="V67" s="220" t="str">
        <f t="shared" si="4"/>
        <v/>
      </c>
      <c r="W67">
        <f t="shared" si="11"/>
        <v>1</v>
      </c>
      <c r="X67">
        <f t="shared" si="12"/>
        <v>1</v>
      </c>
      <c r="Y67">
        <f t="shared" si="13"/>
        <v>1</v>
      </c>
    </row>
    <row r="68" spans="8:25" x14ac:dyDescent="0.2">
      <c r="H68" s="154" t="str">
        <f>IF(Liste!B86&lt;&gt;0,Liste!H86,"")</f>
        <v/>
      </c>
      <c r="I68" s="155" t="str">
        <f>IF(Liste!B86&lt;&gt;0,Liste!K86,"")</f>
        <v/>
      </c>
      <c r="J68" s="208" t="str">
        <f>IF(H68="","",HLOOKUP(H68,Comp1!$C$1:$CG$2,2,FALSE))</f>
        <v/>
      </c>
      <c r="K68" s="208" t="str">
        <f>IF(H68="","",HLOOKUP(H68,Comp2!$C$1:$CG$2,2,FALSE))</f>
        <v/>
      </c>
      <c r="L68" s="208" t="str">
        <f>IF(H68="","",HLOOKUP(H68,Comp3!$C$1:$CG$2,2,FALSE))</f>
        <v/>
      </c>
      <c r="M68" s="208" t="str">
        <f>IF(H68="","",HLOOKUP(H68,Comp3!$C$1:$CG$26,26,FALSE))</f>
        <v/>
      </c>
      <c r="N68" s="208" t="str">
        <f>IF(H68="","",HLOOKUP(H68,'C4'!$C$1:$CG$2,2,FALSE))</f>
        <v/>
      </c>
      <c r="O68" s="208" t="str">
        <f>IF(H68="","",HLOOKUP(H68,'C5'!$C$1:$CG$2,2,FALSE))</f>
        <v/>
      </c>
      <c r="P68" s="208" t="str">
        <f>IF(H68="","",HLOOKUP(H68,'C6'!$C$1:$CG$2,2,FALSE))</f>
        <v/>
      </c>
      <c r="Q68" s="208" t="str">
        <f>IF(H68="","",HLOOKUP(H68,'C7'!$C$1:$CG$2,2,FALSE))</f>
        <v/>
      </c>
      <c r="R68" s="209" t="str">
        <f t="shared" si="0"/>
        <v/>
      </c>
      <c r="S68" s="156" t="str">
        <f t="shared" si="1"/>
        <v/>
      </c>
      <c r="T68" s="156" t="str">
        <f t="shared" si="2"/>
        <v/>
      </c>
      <c r="U68" s="156" t="str">
        <f t="shared" si="3"/>
        <v/>
      </c>
      <c r="V68" s="220" t="str">
        <f t="shared" si="4"/>
        <v/>
      </c>
      <c r="W68">
        <f t="shared" si="11"/>
        <v>1</v>
      </c>
      <c r="X68">
        <f t="shared" si="12"/>
        <v>1</v>
      </c>
      <c r="Y68">
        <f t="shared" si="13"/>
        <v>1</v>
      </c>
    </row>
    <row r="69" spans="8:25" x14ac:dyDescent="0.2">
      <c r="H69" s="154" t="str">
        <f>IF(Liste!B87&lt;&gt;0,Liste!H87,"")</f>
        <v/>
      </c>
      <c r="I69" s="155" t="str">
        <f>IF(Liste!B87&lt;&gt;0,Liste!K87,"")</f>
        <v/>
      </c>
      <c r="J69" s="208" t="str">
        <f>IF(H69="","",HLOOKUP(H69,Comp1!$C$1:$CG$2,2,FALSE))</f>
        <v/>
      </c>
      <c r="K69" s="208" t="str">
        <f>IF(H69="","",HLOOKUP(H69,Comp2!$C$1:$CG$2,2,FALSE))</f>
        <v/>
      </c>
      <c r="L69" s="208" t="str">
        <f>IF(H69="","",HLOOKUP(H69,Comp3!$C$1:$CG$2,2,FALSE))</f>
        <v/>
      </c>
      <c r="M69" s="208" t="str">
        <f>IF(H69="","",HLOOKUP(H69,Comp3!$C$1:$CG$26,26,FALSE))</f>
        <v/>
      </c>
      <c r="N69" s="208" t="str">
        <f>IF(H69="","",HLOOKUP(H69,'C4'!$C$1:$CG$2,2,FALSE))</f>
        <v/>
      </c>
      <c r="O69" s="208" t="str">
        <f>IF(H69="","",HLOOKUP(H69,'C5'!$C$1:$CG$2,2,FALSE))</f>
        <v/>
      </c>
      <c r="P69" s="208" t="str">
        <f>IF(H69="","",HLOOKUP(H69,'C6'!$C$1:$CG$2,2,FALSE))</f>
        <v/>
      </c>
      <c r="Q69" s="208" t="str">
        <f>IF(H69="","",HLOOKUP(H69,'C7'!$C$1:$CG$2,2,FALSE))</f>
        <v/>
      </c>
      <c r="R69" s="209" t="str">
        <f t="shared" si="0"/>
        <v/>
      </c>
      <c r="S69" s="156" t="str">
        <f t="shared" si="1"/>
        <v/>
      </c>
      <c r="T69" s="156" t="str">
        <f t="shared" si="2"/>
        <v/>
      </c>
      <c r="U69" s="156" t="str">
        <f t="shared" si="3"/>
        <v/>
      </c>
      <c r="V69" s="220" t="str">
        <f t="shared" si="4"/>
        <v/>
      </c>
      <c r="W69">
        <f t="shared" si="11"/>
        <v>1</v>
      </c>
      <c r="X69">
        <f t="shared" si="12"/>
        <v>1</v>
      </c>
      <c r="Y69">
        <f t="shared" si="13"/>
        <v>1</v>
      </c>
    </row>
    <row r="70" spans="8:25" x14ac:dyDescent="0.2">
      <c r="H70" s="154" t="str">
        <f>IF(Liste!B88&lt;&gt;0,Liste!H88,"")</f>
        <v/>
      </c>
      <c r="I70" s="155" t="str">
        <f>IF(Liste!B88&lt;&gt;0,Liste!K88,"")</f>
        <v/>
      </c>
      <c r="J70" s="208" t="str">
        <f>IF(H70="","",HLOOKUP(H70,Comp1!$C$1:$CG$2,2,FALSE))</f>
        <v/>
      </c>
      <c r="K70" s="208" t="str">
        <f>IF(H70="","",HLOOKUP(H70,Comp2!$C$1:$CG$2,2,FALSE))</f>
        <v/>
      </c>
      <c r="L70" s="208" t="str">
        <f>IF(H70="","",HLOOKUP(H70,Comp3!$C$1:$CG$2,2,FALSE))</f>
        <v/>
      </c>
      <c r="M70" s="208" t="str">
        <f>IF(H70="","",HLOOKUP(H70,Comp3!$C$1:$CG$26,26,FALSE))</f>
        <v/>
      </c>
      <c r="N70" s="208" t="str">
        <f>IF(H70="","",HLOOKUP(H70,'C4'!$C$1:$CG$2,2,FALSE))</f>
        <v/>
      </c>
      <c r="O70" s="208" t="str">
        <f>IF(H70="","",HLOOKUP(H70,'C5'!$C$1:$CG$2,2,FALSE))</f>
        <v/>
      </c>
      <c r="P70" s="208" t="str">
        <f>IF(H70="","",HLOOKUP(H70,'C6'!$C$1:$CG$2,2,FALSE))</f>
        <v/>
      </c>
      <c r="Q70" s="208" t="str">
        <f>IF(H70="","",HLOOKUP(H70,'C7'!$C$1:$CG$2,2,FALSE))</f>
        <v/>
      </c>
      <c r="R70" s="209" t="str">
        <f t="shared" ref="R70:R87" si="14">IF(H70="","",SUM(W70:Y70))</f>
        <v/>
      </c>
      <c r="S70" s="156" t="str">
        <f t="shared" ref="S70:S87" si="15">IF(H70="","",MIN(J70:Q70))</f>
        <v/>
      </c>
      <c r="T70" s="156" t="str">
        <f t="shared" ref="T70:T87" si="16">IF(H70="","",IF(R70&lt;&gt;3,"NON","OUI"))</f>
        <v/>
      </c>
      <c r="U70" s="156" t="str">
        <f t="shared" ref="U70:U87" si="17">IF(H70="","",IF(N70=0,"NON","OUI"))</f>
        <v/>
      </c>
      <c r="V70" s="220" t="str">
        <f t="shared" ref="V70:V87" si="18">IF(T70="NON",H70,"")</f>
        <v/>
      </c>
      <c r="W70">
        <f t="shared" si="11"/>
        <v>1</v>
      </c>
      <c r="X70">
        <f t="shared" si="12"/>
        <v>1</v>
      </c>
      <c r="Y70">
        <f t="shared" si="13"/>
        <v>1</v>
      </c>
    </row>
    <row r="71" spans="8:25" x14ac:dyDescent="0.2">
      <c r="H71" s="154" t="str">
        <f>IF(Liste!B89&lt;&gt;0,Liste!H89,"")</f>
        <v/>
      </c>
      <c r="I71" s="155" t="str">
        <f>IF(Liste!B89&lt;&gt;0,Liste!K89,"")</f>
        <v/>
      </c>
      <c r="J71" s="208" t="str">
        <f>IF(H71="","",HLOOKUP(H71,Comp1!$C$1:$CG$2,2,FALSE))</f>
        <v/>
      </c>
      <c r="K71" s="208" t="str">
        <f>IF(H71="","",HLOOKUP(H71,Comp2!$C$1:$CG$2,2,FALSE))</f>
        <v/>
      </c>
      <c r="L71" s="208" t="str">
        <f>IF(H71="","",HLOOKUP(H71,Comp3!$C$1:$CG$2,2,FALSE))</f>
        <v/>
      </c>
      <c r="M71" s="208" t="str">
        <f>IF(H71="","",HLOOKUP(H71,Comp3!$C$1:$CG$26,26,FALSE))</f>
        <v/>
      </c>
      <c r="N71" s="208" t="str">
        <f>IF(H71="","",HLOOKUP(H71,'C4'!$C$1:$CG$2,2,FALSE))</f>
        <v/>
      </c>
      <c r="O71" s="208" t="str">
        <f>IF(H71="","",HLOOKUP(H71,'C5'!$C$1:$CG$2,2,FALSE))</f>
        <v/>
      </c>
      <c r="P71" s="208" t="str">
        <f>IF(H71="","",HLOOKUP(H71,'C6'!$C$1:$CG$2,2,FALSE))</f>
        <v/>
      </c>
      <c r="Q71" s="208" t="str">
        <f>IF(H71="","",HLOOKUP(H71,'C7'!$C$1:$CG$2,2,FALSE))</f>
        <v/>
      </c>
      <c r="R71" s="209" t="str">
        <f t="shared" si="14"/>
        <v/>
      </c>
      <c r="S71" s="156" t="str">
        <f t="shared" si="15"/>
        <v/>
      </c>
      <c r="T71" s="156" t="str">
        <f t="shared" si="16"/>
        <v/>
      </c>
      <c r="U71" s="156" t="str">
        <f t="shared" si="17"/>
        <v/>
      </c>
      <c r="V71" s="220" t="str">
        <f t="shared" si="18"/>
        <v/>
      </c>
      <c r="W71">
        <f t="shared" si="11"/>
        <v>1</v>
      </c>
      <c r="X71">
        <f t="shared" si="12"/>
        <v>1</v>
      </c>
      <c r="Y71">
        <f t="shared" si="13"/>
        <v>1</v>
      </c>
    </row>
    <row r="72" spans="8:25" x14ac:dyDescent="0.2">
      <c r="H72" s="154" t="str">
        <f>IF(Liste!B90&lt;&gt;0,Liste!H90,"")</f>
        <v/>
      </c>
      <c r="I72" s="155" t="str">
        <f>IF(Liste!B90&lt;&gt;0,Liste!K90,"")</f>
        <v/>
      </c>
      <c r="J72" s="208" t="str">
        <f>IF(H72="","",HLOOKUP(H72,Comp1!$C$1:$CG$2,2,FALSE))</f>
        <v/>
      </c>
      <c r="K72" s="208" t="str">
        <f>IF(H72="","",HLOOKUP(H72,Comp2!$C$1:$CG$2,2,FALSE))</f>
        <v/>
      </c>
      <c r="L72" s="208" t="str">
        <f>IF(H72="","",HLOOKUP(H72,Comp3!$C$1:$CG$2,2,FALSE))</f>
        <v/>
      </c>
      <c r="M72" s="208" t="str">
        <f>IF(H72="","",HLOOKUP(H72,Comp3!$C$1:$CG$26,26,FALSE))</f>
        <v/>
      </c>
      <c r="N72" s="208" t="str">
        <f>IF(H72="","",HLOOKUP(H72,'C4'!$C$1:$CG$2,2,FALSE))</f>
        <v/>
      </c>
      <c r="O72" s="208" t="str">
        <f>IF(H72="","",HLOOKUP(H72,'C5'!$C$1:$CG$2,2,FALSE))</f>
        <v/>
      </c>
      <c r="P72" s="208" t="str">
        <f>IF(H72="","",HLOOKUP(H72,'C6'!$C$1:$CG$2,2,FALSE))</f>
        <v/>
      </c>
      <c r="Q72" s="208" t="str">
        <f>IF(H72="","",HLOOKUP(H72,'C7'!$C$1:$CG$2,2,FALSE))</f>
        <v/>
      </c>
      <c r="R72" s="209" t="str">
        <f t="shared" si="14"/>
        <v/>
      </c>
      <c r="S72" s="156" t="str">
        <f t="shared" si="15"/>
        <v/>
      </c>
      <c r="T72" s="156" t="str">
        <f t="shared" si="16"/>
        <v/>
      </c>
      <c r="U72" s="156" t="str">
        <f t="shared" si="17"/>
        <v/>
      </c>
      <c r="V72" s="220" t="str">
        <f t="shared" si="18"/>
        <v/>
      </c>
      <c r="W72">
        <f t="shared" si="11"/>
        <v>1</v>
      </c>
      <c r="X72">
        <f t="shared" si="12"/>
        <v>1</v>
      </c>
      <c r="Y72">
        <f t="shared" si="13"/>
        <v>1</v>
      </c>
    </row>
    <row r="73" spans="8:25" x14ac:dyDescent="0.2">
      <c r="H73" s="154" t="str">
        <f>IF(Liste!B91&lt;&gt;0,Liste!H91,"")</f>
        <v/>
      </c>
      <c r="I73" s="155" t="str">
        <f>IF(Liste!B91&lt;&gt;0,Liste!K91,"")</f>
        <v/>
      </c>
      <c r="J73" s="208" t="str">
        <f>IF(H73="","",HLOOKUP(H73,Comp1!$C$1:$CG$2,2,FALSE))</f>
        <v/>
      </c>
      <c r="K73" s="208" t="str">
        <f>IF(H73="","",HLOOKUP(H73,Comp2!$C$1:$CG$2,2,FALSE))</f>
        <v/>
      </c>
      <c r="L73" s="208" t="str">
        <f>IF(H73="","",HLOOKUP(H73,Comp3!$C$1:$CG$2,2,FALSE))</f>
        <v/>
      </c>
      <c r="M73" s="208" t="str">
        <f>IF(H73="","",HLOOKUP(H73,Comp3!$C$1:$CG$26,26,FALSE))</f>
        <v/>
      </c>
      <c r="N73" s="208" t="str">
        <f>IF(H73="","",HLOOKUP(H73,'C4'!$C$1:$CG$2,2,FALSE))</f>
        <v/>
      </c>
      <c r="O73" s="208" t="str">
        <f>IF(H73="","",HLOOKUP(H73,'C5'!$C$1:$CG$2,2,FALSE))</f>
        <v/>
      </c>
      <c r="P73" s="208" t="str">
        <f>IF(H73="","",HLOOKUP(H73,'C6'!$C$1:$CG$2,2,FALSE))</f>
        <v/>
      </c>
      <c r="Q73" s="208" t="str">
        <f>IF(H73="","",HLOOKUP(H73,'C7'!$C$1:$CG$2,2,FALSE))</f>
        <v/>
      </c>
      <c r="R73" s="209" t="str">
        <f t="shared" si="14"/>
        <v/>
      </c>
      <c r="S73" s="156" t="str">
        <f t="shared" si="15"/>
        <v/>
      </c>
      <c r="T73" s="156" t="str">
        <f t="shared" si="16"/>
        <v/>
      </c>
      <c r="U73" s="156" t="str">
        <f t="shared" si="17"/>
        <v/>
      </c>
      <c r="V73" s="220" t="str">
        <f t="shared" si="18"/>
        <v/>
      </c>
      <c r="W73">
        <f t="shared" si="11"/>
        <v>1</v>
      </c>
      <c r="X73">
        <f t="shared" si="12"/>
        <v>1</v>
      </c>
      <c r="Y73">
        <f t="shared" si="13"/>
        <v>1</v>
      </c>
    </row>
    <row r="74" spans="8:25" x14ac:dyDescent="0.2">
      <c r="H74" s="154" t="str">
        <f>IF(Liste!B92&lt;&gt;0,Liste!H92,"")</f>
        <v/>
      </c>
      <c r="I74" s="155" t="str">
        <f>IF(Liste!B92&lt;&gt;0,Liste!K92,"")</f>
        <v/>
      </c>
      <c r="J74" s="208" t="str">
        <f>IF(H74="","",HLOOKUP(H74,Comp1!$C$1:$CG$2,2,FALSE))</f>
        <v/>
      </c>
      <c r="K74" s="208" t="str">
        <f>IF(H74="","",HLOOKUP(H74,Comp2!$C$1:$CG$2,2,FALSE))</f>
        <v/>
      </c>
      <c r="L74" s="208" t="str">
        <f>IF(H74="","",HLOOKUP(H74,Comp3!$C$1:$CG$2,2,FALSE))</f>
        <v/>
      </c>
      <c r="M74" s="208" t="str">
        <f>IF(H74="","",HLOOKUP(H74,Comp3!$C$1:$CG$26,26,FALSE))</f>
        <v/>
      </c>
      <c r="N74" s="208" t="str">
        <f>IF(H74="","",HLOOKUP(H74,'C4'!$C$1:$CG$2,2,FALSE))</f>
        <v/>
      </c>
      <c r="O74" s="208" t="str">
        <f>IF(H74="","",HLOOKUP(H74,'C5'!$C$1:$CG$2,2,FALSE))</f>
        <v/>
      </c>
      <c r="P74" s="208" t="str">
        <f>IF(H74="","",HLOOKUP(H74,'C6'!$C$1:$CG$2,2,FALSE))</f>
        <v/>
      </c>
      <c r="Q74" s="208" t="str">
        <f>IF(H74="","",HLOOKUP(H74,'C7'!$C$1:$CG$2,2,FALSE))</f>
        <v/>
      </c>
      <c r="R74" s="209" t="str">
        <f t="shared" si="14"/>
        <v/>
      </c>
      <c r="S74" s="156" t="str">
        <f t="shared" si="15"/>
        <v/>
      </c>
      <c r="T74" s="156" t="str">
        <f t="shared" si="16"/>
        <v/>
      </c>
      <c r="U74" s="156" t="str">
        <f t="shared" si="17"/>
        <v/>
      </c>
      <c r="V74" s="220" t="str">
        <f t="shared" si="18"/>
        <v/>
      </c>
      <c r="W74">
        <f t="shared" si="11"/>
        <v>1</v>
      </c>
      <c r="X74">
        <f t="shared" si="12"/>
        <v>1</v>
      </c>
      <c r="Y74">
        <f t="shared" si="13"/>
        <v>1</v>
      </c>
    </row>
    <row r="75" spans="8:25" x14ac:dyDescent="0.2">
      <c r="H75" s="154" t="str">
        <f>IF(Liste!B93&lt;&gt;0,Liste!H93,"")</f>
        <v/>
      </c>
      <c r="I75" s="155" t="str">
        <f>IF(Liste!B93&lt;&gt;0,Liste!K93,"")</f>
        <v/>
      </c>
      <c r="J75" s="208" t="str">
        <f>IF(H75="","",HLOOKUP(H75,Comp1!$C$1:$CG$2,2,FALSE))</f>
        <v/>
      </c>
      <c r="K75" s="208" t="str">
        <f>IF(H75="","",HLOOKUP(H75,Comp2!$C$1:$CG$2,2,FALSE))</f>
        <v/>
      </c>
      <c r="L75" s="208" t="str">
        <f>IF(H75="","",HLOOKUP(H75,Comp3!$C$1:$CG$2,2,FALSE))</f>
        <v/>
      </c>
      <c r="M75" s="208" t="str">
        <f>IF(H75="","",HLOOKUP(H75,Comp3!$C$1:$CG$26,26,FALSE))</f>
        <v/>
      </c>
      <c r="N75" s="208" t="str">
        <f>IF(H75="","",HLOOKUP(H75,'C4'!$C$1:$CG$2,2,FALSE))</f>
        <v/>
      </c>
      <c r="O75" s="208" t="str">
        <f>IF(H75="","",HLOOKUP(H75,'C5'!$C$1:$CG$2,2,FALSE))</f>
        <v/>
      </c>
      <c r="P75" s="208" t="str">
        <f>IF(H75="","",HLOOKUP(H75,'C6'!$C$1:$CG$2,2,FALSE))</f>
        <v/>
      </c>
      <c r="Q75" s="208" t="str">
        <f>IF(H75="","",HLOOKUP(H75,'C7'!$C$1:$CG$2,2,FALSE))</f>
        <v/>
      </c>
      <c r="R75" s="209" t="str">
        <f t="shared" si="14"/>
        <v/>
      </c>
      <c r="S75" s="156" t="str">
        <f t="shared" si="15"/>
        <v/>
      </c>
      <c r="T75" s="156" t="str">
        <f t="shared" si="16"/>
        <v/>
      </c>
      <c r="U75" s="156" t="str">
        <f t="shared" si="17"/>
        <v/>
      </c>
      <c r="V75" s="220" t="str">
        <f t="shared" si="18"/>
        <v/>
      </c>
      <c r="W75">
        <f t="shared" si="11"/>
        <v>1</v>
      </c>
      <c r="X75">
        <f t="shared" si="12"/>
        <v>1</v>
      </c>
      <c r="Y75">
        <f t="shared" si="13"/>
        <v>1</v>
      </c>
    </row>
    <row r="76" spans="8:25" x14ac:dyDescent="0.2">
      <c r="H76" s="154" t="str">
        <f>IF(Liste!B94&lt;&gt;0,Liste!H94,"")</f>
        <v/>
      </c>
      <c r="I76" s="155" t="str">
        <f>IF(Liste!B94&lt;&gt;0,Liste!K94,"")</f>
        <v/>
      </c>
      <c r="J76" s="208" t="str">
        <f>IF(H76="","",HLOOKUP(H76,Comp1!$C$1:$CG$2,2,FALSE))</f>
        <v/>
      </c>
      <c r="K76" s="208" t="str">
        <f>IF(H76="","",HLOOKUP(H76,Comp2!$C$1:$CG$2,2,FALSE))</f>
        <v/>
      </c>
      <c r="L76" s="208" t="str">
        <f>IF(H76="","",HLOOKUP(H76,Comp3!$C$1:$CG$2,2,FALSE))</f>
        <v/>
      </c>
      <c r="M76" s="208" t="str">
        <f>IF(H76="","",HLOOKUP(H76,Comp3!$C$1:$CG$26,26,FALSE))</f>
        <v/>
      </c>
      <c r="N76" s="208" t="str">
        <f>IF(H76="","",HLOOKUP(H76,'C4'!$C$1:$CG$2,2,FALSE))</f>
        <v/>
      </c>
      <c r="O76" s="208" t="str">
        <f>IF(H76="","",HLOOKUP(H76,'C5'!$C$1:$CG$2,2,FALSE))</f>
        <v/>
      </c>
      <c r="P76" s="208" t="str">
        <f>IF(H76="","",HLOOKUP(H76,'C6'!$C$1:$CG$2,2,FALSE))</f>
        <v/>
      </c>
      <c r="Q76" s="208" t="str">
        <f>IF(H76="","",HLOOKUP(H76,'C7'!$C$1:$CG$2,2,FALSE))</f>
        <v/>
      </c>
      <c r="R76" s="209" t="str">
        <f t="shared" si="14"/>
        <v/>
      </c>
      <c r="S76" s="156" t="str">
        <f t="shared" si="15"/>
        <v/>
      </c>
      <c r="T76" s="156" t="str">
        <f t="shared" si="16"/>
        <v/>
      </c>
      <c r="U76" s="156" t="str">
        <f t="shared" si="17"/>
        <v/>
      </c>
      <c r="V76" s="220" t="str">
        <f t="shared" si="18"/>
        <v/>
      </c>
      <c r="W76">
        <f t="shared" si="11"/>
        <v>1</v>
      </c>
      <c r="X76">
        <f t="shared" si="12"/>
        <v>1</v>
      </c>
      <c r="Y76">
        <f t="shared" si="13"/>
        <v>1</v>
      </c>
    </row>
    <row r="77" spans="8:25" x14ac:dyDescent="0.2">
      <c r="H77" s="154" t="str">
        <f>IF(Liste!B95&lt;&gt;0,Liste!H95,"")</f>
        <v/>
      </c>
      <c r="I77" s="155" t="str">
        <f>IF(Liste!B95&lt;&gt;0,Liste!K95,"")</f>
        <v/>
      </c>
      <c r="J77" s="208" t="str">
        <f>IF(H77="","",HLOOKUP(H77,Comp1!$C$1:$CG$2,2,FALSE))</f>
        <v/>
      </c>
      <c r="K77" s="208" t="str">
        <f>IF(H77="","",HLOOKUP(H77,Comp2!$C$1:$CG$2,2,FALSE))</f>
        <v/>
      </c>
      <c r="L77" s="208" t="str">
        <f>IF(H77="","",HLOOKUP(H77,Comp3!$C$1:$CG$2,2,FALSE))</f>
        <v/>
      </c>
      <c r="M77" s="208" t="str">
        <f>IF(H77="","",HLOOKUP(H77,Comp3!$C$1:$CG$26,26,FALSE))</f>
        <v/>
      </c>
      <c r="N77" s="208" t="str">
        <f>IF(H77="","",HLOOKUP(H77,'C4'!$C$1:$CG$2,2,FALSE))</f>
        <v/>
      </c>
      <c r="O77" s="208" t="str">
        <f>IF(H77="","",HLOOKUP(H77,'C5'!$C$1:$CG$2,2,FALSE))</f>
        <v/>
      </c>
      <c r="P77" s="208" t="str">
        <f>IF(H77="","",HLOOKUP(H77,'C6'!$C$1:$CG$2,2,FALSE))</f>
        <v/>
      </c>
      <c r="Q77" s="208" t="str">
        <f>IF(H77="","",HLOOKUP(H77,'C7'!$C$1:$CG$2,2,FALSE))</f>
        <v/>
      </c>
      <c r="R77" s="209" t="str">
        <f t="shared" si="14"/>
        <v/>
      </c>
      <c r="S77" s="156" t="str">
        <f t="shared" si="15"/>
        <v/>
      </c>
      <c r="T77" s="156" t="str">
        <f t="shared" si="16"/>
        <v/>
      </c>
      <c r="U77" s="156" t="str">
        <f t="shared" si="17"/>
        <v/>
      </c>
      <c r="V77" s="220" t="str">
        <f t="shared" si="18"/>
        <v/>
      </c>
      <c r="W77">
        <f t="shared" si="11"/>
        <v>1</v>
      </c>
      <c r="X77">
        <f t="shared" si="12"/>
        <v>1</v>
      </c>
      <c r="Y77">
        <f t="shared" si="13"/>
        <v>1</v>
      </c>
    </row>
    <row r="78" spans="8:25" x14ac:dyDescent="0.2">
      <c r="H78" s="154" t="str">
        <f>IF(Liste!B96&lt;&gt;0,Liste!H96,"")</f>
        <v/>
      </c>
      <c r="I78" s="155" t="str">
        <f>IF(Liste!B96&lt;&gt;0,Liste!K96,"")</f>
        <v/>
      </c>
      <c r="J78" s="208" t="str">
        <f>IF(H78="","",HLOOKUP(H78,Comp1!$C$1:$CG$2,2,FALSE))</f>
        <v/>
      </c>
      <c r="K78" s="208" t="str">
        <f>IF(H78="","",HLOOKUP(H78,Comp2!$C$1:$CG$2,2,FALSE))</f>
        <v/>
      </c>
      <c r="L78" s="208" t="str">
        <f>IF(H78="","",HLOOKUP(H78,Comp3!$C$1:$CG$2,2,FALSE))</f>
        <v/>
      </c>
      <c r="M78" s="208" t="str">
        <f>IF(H78="","",HLOOKUP(H78,Comp3!$C$1:$CG$26,26,FALSE))</f>
        <v/>
      </c>
      <c r="N78" s="208" t="str">
        <f>IF(H78="","",HLOOKUP(H78,'C4'!$C$1:$CG$2,2,FALSE))</f>
        <v/>
      </c>
      <c r="O78" s="208" t="str">
        <f>IF(H78="","",HLOOKUP(H78,'C5'!$C$1:$CG$2,2,FALSE))</f>
        <v/>
      </c>
      <c r="P78" s="208" t="str">
        <f>IF(H78="","",HLOOKUP(H78,'C6'!$C$1:$CG$2,2,FALSE))</f>
        <v/>
      </c>
      <c r="Q78" s="208" t="str">
        <f>IF(H78="","",HLOOKUP(H78,'C7'!$C$1:$CG$2,2,FALSE))</f>
        <v/>
      </c>
      <c r="R78" s="209" t="str">
        <f t="shared" si="14"/>
        <v/>
      </c>
      <c r="S78" s="156" t="str">
        <f t="shared" si="15"/>
        <v/>
      </c>
      <c r="T78" s="156" t="str">
        <f t="shared" si="16"/>
        <v/>
      </c>
      <c r="U78" s="156" t="str">
        <f t="shared" si="17"/>
        <v/>
      </c>
      <c r="V78" s="220" t="str">
        <f t="shared" si="18"/>
        <v/>
      </c>
      <c r="W78">
        <f t="shared" si="11"/>
        <v>1</v>
      </c>
      <c r="X78">
        <f t="shared" si="12"/>
        <v>1</v>
      </c>
      <c r="Y78">
        <f t="shared" si="13"/>
        <v>1</v>
      </c>
    </row>
    <row r="79" spans="8:25" x14ac:dyDescent="0.2">
      <c r="H79" s="154" t="str">
        <f>IF(Liste!B97&lt;&gt;0,Liste!H97,"")</f>
        <v/>
      </c>
      <c r="I79" s="155" t="str">
        <f>IF(Liste!B97&lt;&gt;0,Liste!K97,"")</f>
        <v/>
      </c>
      <c r="J79" s="208" t="str">
        <f>IF(H79="","",HLOOKUP(H79,Comp1!$C$1:$CG$2,2,FALSE))</f>
        <v/>
      </c>
      <c r="K79" s="208" t="str">
        <f>IF(H79="","",HLOOKUP(H79,Comp2!$C$1:$CG$2,2,FALSE))</f>
        <v/>
      </c>
      <c r="L79" s="208" t="str">
        <f>IF(H79="","",HLOOKUP(H79,Comp3!$C$1:$CG$2,2,FALSE))</f>
        <v/>
      </c>
      <c r="M79" s="208" t="str">
        <f>IF(H79="","",HLOOKUP(H79,Comp3!$C$1:$CG$26,26,FALSE))</f>
        <v/>
      </c>
      <c r="N79" s="208" t="str">
        <f>IF(H79="","",HLOOKUP(H79,'C4'!$C$1:$CG$2,2,FALSE))</f>
        <v/>
      </c>
      <c r="O79" s="208" t="str">
        <f>IF(H79="","",HLOOKUP(H79,'C5'!$C$1:$CG$2,2,FALSE))</f>
        <v/>
      </c>
      <c r="P79" s="208" t="str">
        <f>IF(H79="","",HLOOKUP(H79,'C6'!$C$1:$CG$2,2,FALSE))</f>
        <v/>
      </c>
      <c r="Q79" s="208" t="str">
        <f>IF(H79="","",HLOOKUP(H79,'C7'!$C$1:$CG$2,2,FALSE))</f>
        <v/>
      </c>
      <c r="R79" s="209" t="str">
        <f t="shared" si="14"/>
        <v/>
      </c>
      <c r="S79" s="156" t="str">
        <f t="shared" si="15"/>
        <v/>
      </c>
      <c r="T79" s="156" t="str">
        <f t="shared" si="16"/>
        <v/>
      </c>
      <c r="U79" s="156" t="str">
        <f t="shared" si="17"/>
        <v/>
      </c>
      <c r="V79" s="220" t="str">
        <f t="shared" si="18"/>
        <v/>
      </c>
      <c r="W79">
        <f t="shared" si="11"/>
        <v>1</v>
      </c>
      <c r="X79">
        <f t="shared" si="12"/>
        <v>1</v>
      </c>
      <c r="Y79">
        <f t="shared" si="13"/>
        <v>1</v>
      </c>
    </row>
    <row r="80" spans="8:25" x14ac:dyDescent="0.2">
      <c r="H80" s="154" t="str">
        <f>IF(Liste!B98&lt;&gt;0,Liste!H98,"")</f>
        <v/>
      </c>
      <c r="I80" s="155" t="str">
        <f>IF(Liste!B98&lt;&gt;0,Liste!K98,"")</f>
        <v/>
      </c>
      <c r="J80" s="208" t="str">
        <f>IF(H80="","",HLOOKUP(H80,Comp1!$C$1:$CG$2,2,FALSE))</f>
        <v/>
      </c>
      <c r="K80" s="208" t="str">
        <f>IF(H80="","",HLOOKUP(H80,Comp2!$C$1:$CG$2,2,FALSE))</f>
        <v/>
      </c>
      <c r="L80" s="208" t="str">
        <f>IF(H80="","",HLOOKUP(H80,Comp3!$C$1:$CG$2,2,FALSE))</f>
        <v/>
      </c>
      <c r="M80" s="208" t="str">
        <f>IF(H80="","",HLOOKUP(H80,Comp3!$C$1:$CG$26,26,FALSE))</f>
        <v/>
      </c>
      <c r="N80" s="208" t="str">
        <f>IF(H80="","",HLOOKUP(H80,'C4'!$C$1:$CG$2,2,FALSE))</f>
        <v/>
      </c>
      <c r="O80" s="208" t="str">
        <f>IF(H80="","",HLOOKUP(H80,'C5'!$C$1:$CG$2,2,FALSE))</f>
        <v/>
      </c>
      <c r="P80" s="208" t="str">
        <f>IF(H80="","",HLOOKUP(H80,'C6'!$C$1:$CG$2,2,FALSE))</f>
        <v/>
      </c>
      <c r="Q80" s="208" t="str">
        <f>IF(H80="","",HLOOKUP(H80,'C7'!$C$1:$CG$2,2,FALSE))</f>
        <v/>
      </c>
      <c r="R80" s="209" t="str">
        <f t="shared" si="14"/>
        <v/>
      </c>
      <c r="S80" s="156" t="str">
        <f t="shared" si="15"/>
        <v/>
      </c>
      <c r="T80" s="156" t="str">
        <f t="shared" si="16"/>
        <v/>
      </c>
      <c r="U80" s="156" t="str">
        <f t="shared" si="17"/>
        <v/>
      </c>
      <c r="V80" s="220" t="str">
        <f t="shared" si="18"/>
        <v/>
      </c>
      <c r="W80">
        <f t="shared" si="11"/>
        <v>1</v>
      </c>
      <c r="X80">
        <f t="shared" si="12"/>
        <v>1</v>
      </c>
      <c r="Y80">
        <f t="shared" si="13"/>
        <v>1</v>
      </c>
    </row>
    <row r="81" spans="8:25" x14ac:dyDescent="0.2">
      <c r="H81" s="154" t="str">
        <f>IF(Liste!B99&lt;&gt;0,Liste!H99,"")</f>
        <v/>
      </c>
      <c r="I81" s="155" t="str">
        <f>IF(Liste!B99&lt;&gt;0,Liste!K99,"")</f>
        <v/>
      </c>
      <c r="J81" s="208" t="str">
        <f>IF(H81="","",HLOOKUP(H81,Comp1!$C$1:$CG$2,2,FALSE))</f>
        <v/>
      </c>
      <c r="K81" s="208" t="str">
        <f>IF(H81="","",HLOOKUP(H81,Comp2!$C$1:$CG$2,2,FALSE))</f>
        <v/>
      </c>
      <c r="L81" s="208" t="str">
        <f>IF(H81="","",HLOOKUP(H81,Comp3!$C$1:$CG$2,2,FALSE))</f>
        <v/>
      </c>
      <c r="M81" s="208" t="str">
        <f>IF(H81="","",HLOOKUP(H81,Comp3!$C$1:$CG$26,26,FALSE))</f>
        <v/>
      </c>
      <c r="N81" s="208" t="str">
        <f>IF(H81="","",HLOOKUP(H81,'C4'!$C$1:$CG$2,2,FALSE))</f>
        <v/>
      </c>
      <c r="O81" s="208" t="str">
        <f>IF(H81="","",HLOOKUP(H81,'C5'!$C$1:$CG$2,2,FALSE))</f>
        <v/>
      </c>
      <c r="P81" s="208" t="str">
        <f>IF(H81="","",HLOOKUP(H81,'C6'!$C$1:$CG$2,2,FALSE))</f>
        <v/>
      </c>
      <c r="Q81" s="208" t="str">
        <f>IF(H81="","",HLOOKUP(H81,'C7'!$C$1:$CG$2,2,FALSE))</f>
        <v/>
      </c>
      <c r="R81" s="209" t="str">
        <f t="shared" si="14"/>
        <v/>
      </c>
      <c r="S81" s="156" t="str">
        <f t="shared" si="15"/>
        <v/>
      </c>
      <c r="T81" s="156" t="str">
        <f t="shared" si="16"/>
        <v/>
      </c>
      <c r="U81" s="156" t="str">
        <f t="shared" si="17"/>
        <v/>
      </c>
      <c r="V81" s="220" t="str">
        <f t="shared" si="18"/>
        <v/>
      </c>
      <c r="W81">
        <f t="shared" si="11"/>
        <v>1</v>
      </c>
      <c r="X81">
        <f t="shared" si="12"/>
        <v>1</v>
      </c>
      <c r="Y81">
        <f t="shared" si="13"/>
        <v>1</v>
      </c>
    </row>
    <row r="82" spans="8:25" x14ac:dyDescent="0.2">
      <c r="H82" s="154" t="str">
        <f>IF(Liste!B100&lt;&gt;0,Liste!H100,"")</f>
        <v/>
      </c>
      <c r="I82" s="155" t="str">
        <f>IF(Liste!B100&lt;&gt;0,Liste!K100,"")</f>
        <v/>
      </c>
      <c r="J82" s="208" t="str">
        <f>IF(H82="","",HLOOKUP(H82,Comp1!$C$1:$CG$2,2,FALSE))</f>
        <v/>
      </c>
      <c r="K82" s="208" t="str">
        <f>IF(H82="","",HLOOKUP(H82,Comp2!$C$1:$CG$2,2,FALSE))</f>
        <v/>
      </c>
      <c r="L82" s="208" t="str">
        <f>IF(H82="","",HLOOKUP(H82,Comp3!$C$1:$CG$2,2,FALSE))</f>
        <v/>
      </c>
      <c r="M82" s="208" t="str">
        <f>IF(H82="","",HLOOKUP(H82,Comp3!$C$1:$CG$26,26,FALSE))</f>
        <v/>
      </c>
      <c r="N82" s="208" t="str">
        <f>IF(H82="","",HLOOKUP(H82,'C4'!$C$1:$CG$2,2,FALSE))</f>
        <v/>
      </c>
      <c r="O82" s="208" t="str">
        <f>IF(H82="","",HLOOKUP(H82,'C5'!$C$1:$CG$2,2,FALSE))</f>
        <v/>
      </c>
      <c r="P82" s="208" t="str">
        <f>IF(H82="","",HLOOKUP(H82,'C6'!$C$1:$CG$2,2,FALSE))</f>
        <v/>
      </c>
      <c r="Q82" s="208" t="str">
        <f>IF(H82="","",HLOOKUP(H82,'C7'!$C$1:$CG$2,2,FALSE))</f>
        <v/>
      </c>
      <c r="R82" s="209" t="str">
        <f t="shared" si="14"/>
        <v/>
      </c>
      <c r="S82" s="156" t="str">
        <f t="shared" si="15"/>
        <v/>
      </c>
      <c r="T82" s="156" t="str">
        <f t="shared" si="16"/>
        <v/>
      </c>
      <c r="U82" s="156" t="str">
        <f t="shared" si="17"/>
        <v/>
      </c>
      <c r="V82" s="220" t="str">
        <f t="shared" si="18"/>
        <v/>
      </c>
      <c r="W82">
        <f t="shared" si="11"/>
        <v>1</v>
      </c>
      <c r="X82">
        <f t="shared" si="12"/>
        <v>1</v>
      </c>
      <c r="Y82">
        <f t="shared" si="13"/>
        <v>1</v>
      </c>
    </row>
    <row r="83" spans="8:25" x14ac:dyDescent="0.2">
      <c r="H83" s="154" t="str">
        <f>IF(Liste!B101&lt;&gt;0,Liste!H101,"")</f>
        <v/>
      </c>
      <c r="I83" s="155" t="str">
        <f>IF(Liste!B101&lt;&gt;0,Liste!K101,"")</f>
        <v/>
      </c>
      <c r="J83" s="208" t="str">
        <f>IF(H83="","",HLOOKUP(H83,Comp1!$C$1:$CG$2,2,FALSE))</f>
        <v/>
      </c>
      <c r="K83" s="208" t="str">
        <f>IF(H83="","",HLOOKUP(H83,Comp2!$C$1:$CG$2,2,FALSE))</f>
        <v/>
      </c>
      <c r="L83" s="208" t="str">
        <f>IF(H83="","",HLOOKUP(H83,Comp3!$C$1:$CG$2,2,FALSE))</f>
        <v/>
      </c>
      <c r="M83" s="208" t="str">
        <f>IF(H83="","",HLOOKUP(H83,Comp3!$C$1:$CG$26,26,FALSE))</f>
        <v/>
      </c>
      <c r="N83" s="208" t="str">
        <f>IF(H83="","",HLOOKUP(H83,'C4'!$C$1:$CG$2,2,FALSE))</f>
        <v/>
      </c>
      <c r="O83" s="208" t="str">
        <f>IF(H83="","",HLOOKUP(H83,'C5'!$C$1:$CG$2,2,FALSE))</f>
        <v/>
      </c>
      <c r="P83" s="208" t="str">
        <f>IF(H83="","",HLOOKUP(H83,'C6'!$C$1:$CG$2,2,FALSE))</f>
        <v/>
      </c>
      <c r="Q83" s="208" t="str">
        <f>IF(H83="","",HLOOKUP(H83,'C7'!$C$1:$CG$2,2,FALSE))</f>
        <v/>
      </c>
      <c r="R83" s="209" t="str">
        <f t="shared" si="14"/>
        <v/>
      </c>
      <c r="S83" s="156" t="str">
        <f t="shared" si="15"/>
        <v/>
      </c>
      <c r="T83" s="156" t="str">
        <f t="shared" si="16"/>
        <v/>
      </c>
      <c r="U83" s="156" t="str">
        <f t="shared" si="17"/>
        <v/>
      </c>
      <c r="V83" s="220" t="str">
        <f t="shared" si="18"/>
        <v/>
      </c>
      <c r="W83">
        <f t="shared" si="11"/>
        <v>1</v>
      </c>
      <c r="X83">
        <f t="shared" si="12"/>
        <v>1</v>
      </c>
      <c r="Y83">
        <f t="shared" si="13"/>
        <v>1</v>
      </c>
    </row>
    <row r="84" spans="8:25" x14ac:dyDescent="0.2">
      <c r="H84" s="154" t="str">
        <f>IF(Liste!B102&lt;&gt;0,Liste!H102,"")</f>
        <v/>
      </c>
      <c r="I84" s="155" t="str">
        <f>IF(Liste!B102&lt;&gt;0,Liste!K102,"")</f>
        <v/>
      </c>
      <c r="J84" s="208" t="str">
        <f>IF(H84="","",HLOOKUP(H84,Comp1!$C$1:$CG$2,2,FALSE))</f>
        <v/>
      </c>
      <c r="K84" s="208" t="str">
        <f>IF(H84="","",HLOOKUP(H84,Comp2!$C$1:$CG$2,2,FALSE))</f>
        <v/>
      </c>
      <c r="L84" s="208" t="str">
        <f>IF(H84="","",HLOOKUP(H84,Comp3!$C$1:$CG$2,2,FALSE))</f>
        <v/>
      </c>
      <c r="M84" s="208" t="str">
        <f>IF(H84="","",HLOOKUP(H84,Comp3!$C$1:$CG$26,26,FALSE))</f>
        <v/>
      </c>
      <c r="N84" s="208" t="str">
        <f>IF(H84="","",HLOOKUP(H84,'C4'!$C$1:$CG$2,2,FALSE))</f>
        <v/>
      </c>
      <c r="O84" s="208" t="str">
        <f>IF(H84="","",HLOOKUP(H84,'C5'!$C$1:$CG$2,2,FALSE))</f>
        <v/>
      </c>
      <c r="P84" s="208" t="str">
        <f>IF(H84="","",HLOOKUP(H84,'C6'!$C$1:$CG$2,2,FALSE))</f>
        <v/>
      </c>
      <c r="Q84" s="208" t="str">
        <f>IF(H84="","",HLOOKUP(H84,'C7'!$C$1:$CG$2,2,FALSE))</f>
        <v/>
      </c>
      <c r="R84" s="209" t="str">
        <f t="shared" si="14"/>
        <v/>
      </c>
      <c r="S84" s="156" t="str">
        <f t="shared" si="15"/>
        <v/>
      </c>
      <c r="T84" s="156" t="str">
        <f t="shared" si="16"/>
        <v/>
      </c>
      <c r="U84" s="156" t="str">
        <f t="shared" si="17"/>
        <v/>
      </c>
      <c r="V84" s="220" t="str">
        <f t="shared" si="18"/>
        <v/>
      </c>
      <c r="W84">
        <f t="shared" si="11"/>
        <v>1</v>
      </c>
      <c r="X84">
        <f t="shared" si="12"/>
        <v>1</v>
      </c>
      <c r="Y84">
        <f t="shared" si="13"/>
        <v>1</v>
      </c>
    </row>
    <row r="85" spans="8:25" x14ac:dyDescent="0.2">
      <c r="H85" s="154" t="str">
        <f>IF(Liste!B103&lt;&gt;0,Liste!H103,"")</f>
        <v/>
      </c>
      <c r="I85" s="155" t="str">
        <f>IF(Liste!B103&lt;&gt;0,Liste!K103,"")</f>
        <v/>
      </c>
      <c r="J85" s="208" t="str">
        <f>IF(H85="","",HLOOKUP(H85,Comp1!$C$1:$CG$2,2,FALSE))</f>
        <v/>
      </c>
      <c r="K85" s="208" t="str">
        <f>IF(H85="","",HLOOKUP(H85,Comp2!$C$1:$CG$2,2,FALSE))</f>
        <v/>
      </c>
      <c r="L85" s="208" t="str">
        <f>IF(H85="","",HLOOKUP(H85,Comp3!$C$1:$CG$2,2,FALSE))</f>
        <v/>
      </c>
      <c r="M85" s="208" t="str">
        <f>IF(H85="","",HLOOKUP(H85,Comp3!$C$1:$CG$26,26,FALSE))</f>
        <v/>
      </c>
      <c r="N85" s="208" t="str">
        <f>IF(H85="","",HLOOKUP(H85,'C4'!$C$1:$CG$2,2,FALSE))</f>
        <v/>
      </c>
      <c r="O85" s="208" t="str">
        <f>IF(H85="","",HLOOKUP(H85,'C5'!$C$1:$CG$2,2,FALSE))</f>
        <v/>
      </c>
      <c r="P85" s="208" t="str">
        <f>IF(H85="","",HLOOKUP(H85,'C6'!$C$1:$CG$2,2,FALSE))</f>
        <v/>
      </c>
      <c r="Q85" s="208" t="str">
        <f>IF(H85="","",HLOOKUP(H85,'C7'!$C$1:$CG$2,2,FALSE))</f>
        <v/>
      </c>
      <c r="R85" s="209" t="str">
        <f t="shared" si="14"/>
        <v/>
      </c>
      <c r="S85" s="156" t="str">
        <f t="shared" si="15"/>
        <v/>
      </c>
      <c r="T85" s="156" t="str">
        <f t="shared" si="16"/>
        <v/>
      </c>
      <c r="U85" s="156" t="str">
        <f t="shared" si="17"/>
        <v/>
      </c>
      <c r="V85" s="220" t="str">
        <f t="shared" si="18"/>
        <v/>
      </c>
      <c r="W85">
        <f t="shared" si="11"/>
        <v>1</v>
      </c>
      <c r="X85">
        <f t="shared" si="12"/>
        <v>1</v>
      </c>
      <c r="Y85">
        <f t="shared" si="13"/>
        <v>1</v>
      </c>
    </row>
    <row r="86" spans="8:25" x14ac:dyDescent="0.2">
      <c r="H86" s="154" t="str">
        <f>IF(Liste!B104&lt;&gt;0,Liste!H104,"")</f>
        <v/>
      </c>
      <c r="I86" s="155" t="str">
        <f>IF(Liste!B104&lt;&gt;0,Liste!K104,"")</f>
        <v/>
      </c>
      <c r="J86" s="208" t="str">
        <f>IF(H86="","",HLOOKUP(H86,Comp1!$C$1:$CG$2,2,FALSE))</f>
        <v/>
      </c>
      <c r="K86" s="208" t="str">
        <f>IF(H86="","",HLOOKUP(H86,Comp2!$C$1:$CG$2,2,FALSE))</f>
        <v/>
      </c>
      <c r="L86" s="208" t="str">
        <f>IF(H86="","",HLOOKUP(H86,Comp3!$C$1:$CG$2,2,FALSE))</f>
        <v/>
      </c>
      <c r="M86" s="208" t="str">
        <f>IF(H86="","",HLOOKUP(H86,Comp3!$C$1:$CG$26,26,FALSE))</f>
        <v/>
      </c>
      <c r="N86" s="208" t="str">
        <f>IF(H86="","",HLOOKUP(H86,'C4'!$C$1:$CG$2,2,FALSE))</f>
        <v/>
      </c>
      <c r="O86" s="208" t="str">
        <f>IF(H86="","",HLOOKUP(H86,'C5'!$C$1:$CG$2,2,FALSE))</f>
        <v/>
      </c>
      <c r="P86" s="208" t="str">
        <f>IF(H86="","",HLOOKUP(H86,'C6'!$C$1:$CG$2,2,FALSE))</f>
        <v/>
      </c>
      <c r="Q86" s="208" t="str">
        <f>IF(H86="","",HLOOKUP(H86,'C7'!$C$1:$CG$2,2,FALSE))</f>
        <v/>
      </c>
      <c r="R86" s="209" t="str">
        <f t="shared" si="14"/>
        <v/>
      </c>
      <c r="S86" s="156" t="str">
        <f t="shared" si="15"/>
        <v/>
      </c>
      <c r="T86" s="156" t="str">
        <f t="shared" si="16"/>
        <v/>
      </c>
      <c r="U86" s="156" t="str">
        <f t="shared" si="17"/>
        <v/>
      </c>
      <c r="V86" s="220" t="str">
        <f t="shared" si="18"/>
        <v/>
      </c>
      <c r="W86">
        <f t="shared" ref="W86:Y87" si="19">IF(J86=0,0,1)</f>
        <v>1</v>
      </c>
      <c r="X86">
        <f t="shared" si="19"/>
        <v>1</v>
      </c>
      <c r="Y86">
        <f t="shared" si="19"/>
        <v>1</v>
      </c>
    </row>
    <row r="87" spans="8:25" x14ac:dyDescent="0.2">
      <c r="H87" s="154" t="str">
        <f>IF(Liste!B105&lt;&gt;0,Liste!H105,"")</f>
        <v/>
      </c>
      <c r="I87" s="155" t="str">
        <f>IF(Liste!B105&lt;&gt;0,Liste!K105,"")</f>
        <v/>
      </c>
      <c r="J87" s="208" t="str">
        <f>IF(H87="","",HLOOKUP(H87,Comp1!$C$1:$CG$2,2,FALSE))</f>
        <v/>
      </c>
      <c r="K87" s="208" t="str">
        <f>IF(H87="","",HLOOKUP(H87,Comp2!$C$1:$CG$2,2,FALSE))</f>
        <v/>
      </c>
      <c r="L87" s="208" t="str">
        <f>IF(H87="","",HLOOKUP(H87,Comp3!$C$1:$CG$2,2,FALSE))</f>
        <v/>
      </c>
      <c r="M87" s="208" t="str">
        <f>IF(H87="","",HLOOKUP(H87,Comp3!$C$1:$CG$26,26,FALSE))</f>
        <v/>
      </c>
      <c r="N87" s="208" t="str">
        <f>IF(H87="","",HLOOKUP(H87,'C4'!$C$1:$CG$2,2,FALSE))</f>
        <v/>
      </c>
      <c r="O87" s="208" t="str">
        <f>IF(H87="","",HLOOKUP(H87,'C5'!$C$1:$CG$2,2,FALSE))</f>
        <v/>
      </c>
      <c r="P87" s="208" t="str">
        <f>IF(H87="","",HLOOKUP(H87,'C6'!$C$1:$CG$2,2,FALSE))</f>
        <v/>
      </c>
      <c r="Q87" s="208" t="str">
        <f>IF(H87="","",HLOOKUP(H87,'C7'!$C$1:$CG$2,2,FALSE))</f>
        <v/>
      </c>
      <c r="R87" s="209" t="str">
        <f t="shared" si="14"/>
        <v/>
      </c>
      <c r="S87" s="156" t="str">
        <f t="shared" si="15"/>
        <v/>
      </c>
      <c r="T87" s="156" t="str">
        <f t="shared" si="16"/>
        <v/>
      </c>
      <c r="U87" s="156" t="str">
        <f t="shared" si="17"/>
        <v/>
      </c>
      <c r="V87" s="220" t="str">
        <f t="shared" si="18"/>
        <v/>
      </c>
      <c r="W87">
        <f t="shared" si="19"/>
        <v>1</v>
      </c>
      <c r="X87">
        <f t="shared" si="19"/>
        <v>1</v>
      </c>
      <c r="Y87">
        <f t="shared" si="19"/>
        <v>1</v>
      </c>
    </row>
  </sheetData>
  <sheetProtection password="CF99" sheet="1" objects="1" scenarios="1"/>
  <customSheetViews>
    <customSheetView guid="{290D983C-61CA-46F9-BA33-62726F92F25E}" showPageBreaks="1" printArea="1" topLeftCell="A9">
      <selection activeCell="I19" sqref="I19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orientation="portrait" r:id="rId1"/>
    </customSheetView>
  </customSheetViews>
  <mergeCells count="30">
    <mergeCell ref="H2:R2"/>
    <mergeCell ref="C21:D21"/>
    <mergeCell ref="E9:F9"/>
    <mergeCell ref="E10:F10"/>
    <mergeCell ref="E11:F11"/>
    <mergeCell ref="B8:C8"/>
    <mergeCell ref="E13:F13"/>
    <mergeCell ref="B4:F4"/>
    <mergeCell ref="C9:D9"/>
    <mergeCell ref="C10:D10"/>
    <mergeCell ref="C11:D11"/>
    <mergeCell ref="E8:F8"/>
    <mergeCell ref="E12:F12"/>
    <mergeCell ref="C12:D12"/>
    <mergeCell ref="E16:F16"/>
    <mergeCell ref="E14:F14"/>
    <mergeCell ref="D24:F24"/>
    <mergeCell ref="E29:F29"/>
    <mergeCell ref="B29:C29"/>
    <mergeCell ref="C13:D13"/>
    <mergeCell ref="C14:D14"/>
    <mergeCell ref="C15:D15"/>
    <mergeCell ref="C16:D16"/>
    <mergeCell ref="C18:D18"/>
    <mergeCell ref="E15:F15"/>
    <mergeCell ref="E19:F19"/>
    <mergeCell ref="C20:D20"/>
    <mergeCell ref="E18:F18"/>
    <mergeCell ref="E20:F20"/>
    <mergeCell ref="E22:F22"/>
  </mergeCells>
  <conditionalFormatting sqref="E9:F9">
    <cfRule type="cellIs" dxfId="17" priority="4" operator="equal">
      <formula>0</formula>
    </cfRule>
  </conditionalFormatting>
  <conditionalFormatting sqref="E10:F16">
    <cfRule type="cellIs" dxfId="16" priority="3" operator="equal">
      <formula>0</formula>
    </cfRule>
  </conditionalFormatting>
  <conditionalFormatting sqref="E18:F18">
    <cfRule type="cellIs" dxfId="15" priority="2" operator="equal">
      <formula>0</formula>
    </cfRule>
  </conditionalFormatting>
  <conditionalFormatting sqref="E20:F20">
    <cfRule type="cellIs" dxfId="14" priority="1" operator="equal">
      <formula>0</formula>
    </cfRule>
  </conditionalFormatting>
  <dataValidations count="1">
    <dataValidation type="list" allowBlank="1" showInputMessage="1" showErrorMessage="1" promptTitle="Sélectionner le nom de l'élève" sqref="D5">
      <formula1>$H$5:$H$87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showGridLines="0" showRowColHeaders="0" topLeftCell="A24" zoomScaleNormal="100" workbookViewId="0">
      <selection activeCell="A25" sqref="A25:C25"/>
    </sheetView>
  </sheetViews>
  <sheetFormatPr baseColWidth="10" defaultRowHeight="12.75" x14ac:dyDescent="0.2"/>
  <cols>
    <col min="3" max="3" width="16.28515625" bestFit="1" customWidth="1"/>
    <col min="4" max="4" width="7.28515625" customWidth="1"/>
    <col min="8" max="8" width="15.7109375" customWidth="1"/>
    <col min="9" max="9" width="14.42578125" customWidth="1"/>
    <col min="10" max="10" width="16.140625" customWidth="1"/>
    <col min="11" max="11" width="21" customWidth="1"/>
    <col min="12" max="12" width="11" customWidth="1"/>
    <col min="13" max="14" width="11.42578125" hidden="1" customWidth="1"/>
  </cols>
  <sheetData>
    <row r="1" spans="1:14" ht="13.5" thickBot="1" x14ac:dyDescent="0.25"/>
    <row r="2" spans="1:14" ht="14.25" customHeight="1" thickBot="1" x14ac:dyDescent="0.25">
      <c r="A2" s="562" t="s">
        <v>346</v>
      </c>
      <c r="B2" s="563"/>
      <c r="C2" s="564"/>
      <c r="E2" s="565" t="e">
        <f>VLOOKUP($A$2,Liste!$H$23:$K$105,4,FALSE)</f>
        <v>#N/A</v>
      </c>
      <c r="F2" s="566"/>
      <c r="G2" s="567" t="s">
        <v>354</v>
      </c>
      <c r="H2" s="568"/>
      <c r="I2" s="554">
        <f>Liste!$B$4</f>
        <v>0</v>
      </c>
      <c r="J2" s="555"/>
      <c r="K2" s="260">
        <f>Liste!$B$6</f>
        <v>0</v>
      </c>
      <c r="M2" t="s">
        <v>287</v>
      </c>
      <c r="N2" t="s">
        <v>173</v>
      </c>
    </row>
    <row r="3" spans="1:14" ht="3.75" customHeight="1" thickBot="1" x14ac:dyDescent="0.25">
      <c r="M3" t="s">
        <v>288</v>
      </c>
      <c r="N3" t="s">
        <v>172</v>
      </c>
    </row>
    <row r="4" spans="1:14" ht="36" customHeight="1" thickTop="1" x14ac:dyDescent="0.2">
      <c r="A4" s="556" t="s">
        <v>328</v>
      </c>
      <c r="B4" s="557"/>
      <c r="C4" s="558" t="s">
        <v>329</v>
      </c>
      <c r="D4" s="560" t="s">
        <v>330</v>
      </c>
      <c r="E4" s="550" t="s">
        <v>331</v>
      </c>
      <c r="F4" s="557" t="s">
        <v>332</v>
      </c>
      <c r="G4" s="216" t="s">
        <v>333</v>
      </c>
      <c r="H4" s="558" t="s">
        <v>345</v>
      </c>
      <c r="I4" s="548" t="s">
        <v>335</v>
      </c>
      <c r="J4" s="550" t="s">
        <v>344</v>
      </c>
      <c r="K4" s="528" t="s">
        <v>336</v>
      </c>
    </row>
    <row r="5" spans="1:14" ht="11.25" customHeight="1" x14ac:dyDescent="0.2">
      <c r="A5" s="217" t="s">
        <v>342</v>
      </c>
      <c r="B5" s="218" t="s">
        <v>343</v>
      </c>
      <c r="C5" s="559"/>
      <c r="D5" s="561"/>
      <c r="E5" s="551"/>
      <c r="F5" s="552"/>
      <c r="G5" s="210" t="s">
        <v>334</v>
      </c>
      <c r="H5" s="559"/>
      <c r="I5" s="549"/>
      <c r="J5" s="551"/>
      <c r="K5" s="529"/>
    </row>
    <row r="6" spans="1:14" ht="11.25" customHeight="1" x14ac:dyDescent="0.2">
      <c r="A6" s="243"/>
      <c r="B6" s="244"/>
      <c r="C6" s="222"/>
      <c r="D6" s="259"/>
      <c r="E6" s="224"/>
      <c r="F6" s="214"/>
      <c r="G6" s="214"/>
      <c r="H6" s="222"/>
      <c r="I6" s="249"/>
      <c r="J6" s="224"/>
      <c r="K6" s="215"/>
    </row>
    <row r="7" spans="1:14" ht="11.25" customHeight="1" x14ac:dyDescent="0.2">
      <c r="A7" s="243"/>
      <c r="B7" s="245"/>
      <c r="C7" s="222"/>
      <c r="D7" s="259"/>
      <c r="E7" s="224"/>
      <c r="F7" s="214"/>
      <c r="G7" s="214"/>
      <c r="H7" s="222"/>
      <c r="I7" s="249"/>
      <c r="J7" s="224"/>
      <c r="K7" s="215"/>
    </row>
    <row r="8" spans="1:14" ht="11.25" customHeight="1" x14ac:dyDescent="0.2">
      <c r="A8" s="243"/>
      <c r="B8" s="245"/>
      <c r="C8" s="222"/>
      <c r="D8" s="259"/>
      <c r="E8" s="224"/>
      <c r="F8" s="214"/>
      <c r="G8" s="214"/>
      <c r="H8" s="222"/>
      <c r="I8" s="249"/>
      <c r="J8" s="224"/>
      <c r="K8" s="215"/>
    </row>
    <row r="9" spans="1:14" ht="11.25" customHeight="1" x14ac:dyDescent="0.2">
      <c r="A9" s="243"/>
      <c r="B9" s="245"/>
      <c r="C9" s="222"/>
      <c r="D9" s="259"/>
      <c r="E9" s="224"/>
      <c r="F9" s="214"/>
      <c r="G9" s="214"/>
      <c r="H9" s="222"/>
      <c r="I9" s="249"/>
      <c r="J9" s="224"/>
      <c r="K9" s="215"/>
    </row>
    <row r="10" spans="1:14" ht="11.25" customHeight="1" thickBot="1" x14ac:dyDescent="0.25">
      <c r="A10" s="246"/>
      <c r="B10" s="247"/>
      <c r="C10" s="223"/>
      <c r="D10" s="259"/>
      <c r="E10" s="228"/>
      <c r="F10" s="229"/>
      <c r="G10" s="229"/>
      <c r="H10" s="230"/>
      <c r="I10" s="250"/>
      <c r="J10" s="225"/>
      <c r="K10" s="226"/>
    </row>
    <row r="11" spans="1:14" ht="29.25" customHeight="1" thickTop="1" x14ac:dyDescent="0.2">
      <c r="A11" s="213"/>
      <c r="B11" s="212"/>
      <c r="C11" s="212"/>
      <c r="D11" s="530" t="s">
        <v>341</v>
      </c>
      <c r="E11" s="531"/>
      <c r="F11" s="531"/>
      <c r="G11" s="531"/>
      <c r="H11" s="532"/>
      <c r="I11" s="533" t="s">
        <v>337</v>
      </c>
      <c r="J11" s="534"/>
      <c r="K11" s="535"/>
    </row>
    <row r="12" spans="1:14" ht="11.25" customHeight="1" x14ac:dyDescent="0.2">
      <c r="A12" s="213"/>
      <c r="B12" s="212"/>
      <c r="C12" s="227" t="s">
        <v>339</v>
      </c>
      <c r="D12" s="536"/>
      <c r="E12" s="537"/>
      <c r="F12" s="537"/>
      <c r="G12" s="537"/>
      <c r="H12" s="538"/>
      <c r="I12" s="539"/>
      <c r="J12" s="540"/>
      <c r="K12" s="541"/>
    </row>
    <row r="13" spans="1:14" ht="11.25" customHeight="1" x14ac:dyDescent="0.2">
      <c r="A13" s="213"/>
      <c r="B13" s="212"/>
      <c r="C13" s="227" t="s">
        <v>338</v>
      </c>
      <c r="D13" s="536"/>
      <c r="E13" s="537"/>
      <c r="F13" s="537"/>
      <c r="G13" s="537"/>
      <c r="H13" s="538"/>
      <c r="I13" s="539"/>
      <c r="J13" s="540"/>
      <c r="K13" s="541"/>
    </row>
    <row r="14" spans="1:14" ht="11.25" customHeight="1" thickBot="1" x14ac:dyDescent="0.25">
      <c r="A14" s="211"/>
      <c r="B14" s="212"/>
      <c r="C14" s="227" t="s">
        <v>340</v>
      </c>
      <c r="D14" s="545"/>
      <c r="E14" s="546"/>
      <c r="F14" s="546"/>
      <c r="G14" s="546"/>
      <c r="H14" s="547"/>
      <c r="I14" s="542"/>
      <c r="J14" s="543"/>
      <c r="K14" s="544"/>
    </row>
    <row r="15" spans="1:14" ht="5.25" customHeight="1" thickTop="1" x14ac:dyDescent="0.2"/>
    <row r="16" spans="1:14" ht="15.75" thickBot="1" x14ac:dyDescent="0.25">
      <c r="A16" s="231" t="s">
        <v>348</v>
      </c>
      <c r="B16" s="232"/>
      <c r="C16" s="233"/>
      <c r="D16" s="232"/>
      <c r="E16" s="232"/>
      <c r="F16" s="233"/>
      <c r="G16" s="233"/>
      <c r="H16" s="232"/>
      <c r="I16" s="233"/>
      <c r="J16" s="232"/>
      <c r="K16" s="221"/>
    </row>
    <row r="17" spans="1:14" ht="33.75" x14ac:dyDescent="0.2">
      <c r="A17" s="552" t="s">
        <v>328</v>
      </c>
      <c r="B17" s="552"/>
      <c r="C17" s="553" t="s">
        <v>329</v>
      </c>
      <c r="D17" s="255" t="s">
        <v>330</v>
      </c>
      <c r="E17" s="240" t="s">
        <v>331</v>
      </c>
      <c r="F17" s="234" t="s">
        <v>350</v>
      </c>
      <c r="G17" s="234" t="s">
        <v>351</v>
      </c>
      <c r="H17" s="242" t="s">
        <v>352</v>
      </c>
      <c r="I17" s="251" t="s">
        <v>335</v>
      </c>
      <c r="J17" s="240" t="s">
        <v>353</v>
      </c>
      <c r="K17" s="235" t="s">
        <v>336</v>
      </c>
    </row>
    <row r="18" spans="1:14" ht="11.25" customHeight="1" x14ac:dyDescent="0.2">
      <c r="A18" s="236" t="s">
        <v>342</v>
      </c>
      <c r="B18" s="219" t="s">
        <v>343</v>
      </c>
      <c r="C18" s="553"/>
      <c r="D18" s="256" t="s">
        <v>349</v>
      </c>
      <c r="E18" s="240"/>
      <c r="F18" s="234"/>
      <c r="G18" s="234"/>
      <c r="H18" s="242"/>
      <c r="I18" s="252"/>
      <c r="J18" s="240"/>
      <c r="K18" s="235"/>
    </row>
    <row r="19" spans="1:14" ht="11.25" customHeight="1" x14ac:dyDescent="0.2">
      <c r="A19" s="248"/>
      <c r="B19" s="244"/>
      <c r="C19" s="239"/>
      <c r="D19" s="257"/>
      <c r="E19" s="241"/>
      <c r="F19" s="237"/>
      <c r="G19" s="237"/>
      <c r="H19" s="239"/>
      <c r="I19" s="253"/>
      <c r="J19" s="241"/>
      <c r="K19" s="238"/>
    </row>
    <row r="20" spans="1:14" ht="11.25" customHeight="1" x14ac:dyDescent="0.2">
      <c r="A20" s="248"/>
      <c r="B20" s="245"/>
      <c r="C20" s="239"/>
      <c r="D20" s="257"/>
      <c r="E20" s="241"/>
      <c r="F20" s="237"/>
      <c r="G20" s="237"/>
      <c r="H20" s="239"/>
      <c r="I20" s="253"/>
      <c r="J20" s="241"/>
      <c r="K20" s="238"/>
    </row>
    <row r="21" spans="1:14" ht="11.25" customHeight="1" x14ac:dyDescent="0.2">
      <c r="A21" s="248"/>
      <c r="B21" s="245"/>
      <c r="C21" s="239"/>
      <c r="D21" s="257"/>
      <c r="E21" s="241"/>
      <c r="F21" s="237"/>
      <c r="G21" s="237"/>
      <c r="H21" s="239"/>
      <c r="I21" s="253"/>
      <c r="J21" s="241"/>
      <c r="K21" s="238"/>
    </row>
    <row r="22" spans="1:14" ht="11.25" customHeight="1" x14ac:dyDescent="0.2">
      <c r="A22" s="248"/>
      <c r="B22" s="245"/>
      <c r="C22" s="239"/>
      <c r="D22" s="257"/>
      <c r="E22" s="241"/>
      <c r="F22" s="237"/>
      <c r="G22" s="237"/>
      <c r="H22" s="239"/>
      <c r="I22" s="253"/>
      <c r="J22" s="241"/>
      <c r="K22" s="238"/>
    </row>
    <row r="23" spans="1:14" ht="11.25" customHeight="1" thickBot="1" x14ac:dyDescent="0.25">
      <c r="A23" s="248"/>
      <c r="B23" s="245"/>
      <c r="C23" s="239"/>
      <c r="D23" s="258"/>
      <c r="E23" s="241"/>
      <c r="F23" s="237"/>
      <c r="G23" s="237"/>
      <c r="H23" s="239"/>
      <c r="I23" s="254"/>
      <c r="J23" s="241"/>
      <c r="K23" s="238"/>
    </row>
    <row r="24" spans="1:14" ht="13.5" thickBot="1" x14ac:dyDescent="0.25"/>
    <row r="25" spans="1:14" ht="14.25" customHeight="1" thickBot="1" x14ac:dyDescent="0.25">
      <c r="A25" s="562" t="s">
        <v>356</v>
      </c>
      <c r="B25" s="563"/>
      <c r="C25" s="564"/>
      <c r="E25" s="565" t="e">
        <f>VLOOKUP($A$25,Liste!$H$23:$K$105,4,FALSE)</f>
        <v>#N/A</v>
      </c>
      <c r="F25" s="566"/>
      <c r="G25" s="567" t="s">
        <v>354</v>
      </c>
      <c r="H25" s="568"/>
      <c r="I25" s="554">
        <f>Liste!$B$4</f>
        <v>0</v>
      </c>
      <c r="J25" s="555"/>
      <c r="K25" s="260">
        <f>Liste!$B$6</f>
        <v>0</v>
      </c>
      <c r="M25" t="s">
        <v>287</v>
      </c>
      <c r="N25" t="s">
        <v>173</v>
      </c>
    </row>
    <row r="26" spans="1:14" ht="3.75" customHeight="1" thickBot="1" x14ac:dyDescent="0.25">
      <c r="M26" t="s">
        <v>288</v>
      </c>
      <c r="N26" t="s">
        <v>172</v>
      </c>
    </row>
    <row r="27" spans="1:14" ht="36" customHeight="1" thickTop="1" x14ac:dyDescent="0.2">
      <c r="A27" s="556" t="s">
        <v>328</v>
      </c>
      <c r="B27" s="557"/>
      <c r="C27" s="558" t="s">
        <v>329</v>
      </c>
      <c r="D27" s="560" t="s">
        <v>330</v>
      </c>
      <c r="E27" s="550" t="s">
        <v>331</v>
      </c>
      <c r="F27" s="557" t="s">
        <v>332</v>
      </c>
      <c r="G27" s="216" t="s">
        <v>333</v>
      </c>
      <c r="H27" s="558" t="s">
        <v>345</v>
      </c>
      <c r="I27" s="548" t="s">
        <v>335</v>
      </c>
      <c r="J27" s="550" t="s">
        <v>344</v>
      </c>
      <c r="K27" s="528" t="s">
        <v>336</v>
      </c>
    </row>
    <row r="28" spans="1:14" ht="11.25" customHeight="1" x14ac:dyDescent="0.2">
      <c r="A28" s="217" t="s">
        <v>342</v>
      </c>
      <c r="B28" s="219" t="s">
        <v>343</v>
      </c>
      <c r="C28" s="559"/>
      <c r="D28" s="561"/>
      <c r="E28" s="551"/>
      <c r="F28" s="552"/>
      <c r="G28" s="210" t="s">
        <v>334</v>
      </c>
      <c r="H28" s="559"/>
      <c r="I28" s="549"/>
      <c r="J28" s="551"/>
      <c r="K28" s="529"/>
    </row>
    <row r="29" spans="1:14" ht="11.25" customHeight="1" x14ac:dyDescent="0.2">
      <c r="A29" s="243"/>
      <c r="B29" s="244"/>
      <c r="C29" s="222"/>
      <c r="D29" s="259"/>
      <c r="E29" s="224"/>
      <c r="F29" s="214"/>
      <c r="G29" s="214"/>
      <c r="H29" s="222"/>
      <c r="I29" s="249"/>
      <c r="J29" s="224"/>
      <c r="K29" s="215"/>
    </row>
    <row r="30" spans="1:14" ht="11.25" customHeight="1" x14ac:dyDescent="0.2">
      <c r="A30" s="243"/>
      <c r="B30" s="245"/>
      <c r="C30" s="222"/>
      <c r="D30" s="259"/>
      <c r="E30" s="224"/>
      <c r="F30" s="214"/>
      <c r="G30" s="214"/>
      <c r="H30" s="222"/>
      <c r="I30" s="249"/>
      <c r="J30" s="224"/>
      <c r="K30" s="215"/>
    </row>
    <row r="31" spans="1:14" ht="11.25" customHeight="1" x14ac:dyDescent="0.2">
      <c r="A31" s="243"/>
      <c r="B31" s="245"/>
      <c r="C31" s="222"/>
      <c r="D31" s="259"/>
      <c r="E31" s="224"/>
      <c r="F31" s="214"/>
      <c r="G31" s="214"/>
      <c r="H31" s="222"/>
      <c r="I31" s="249"/>
      <c r="J31" s="224"/>
      <c r="K31" s="215"/>
    </row>
    <row r="32" spans="1:14" ht="11.25" customHeight="1" x14ac:dyDescent="0.2">
      <c r="A32" s="243"/>
      <c r="B32" s="245"/>
      <c r="C32" s="222"/>
      <c r="D32" s="259"/>
      <c r="E32" s="224"/>
      <c r="F32" s="214"/>
      <c r="G32" s="214"/>
      <c r="H32" s="222"/>
      <c r="I32" s="249"/>
      <c r="J32" s="224"/>
      <c r="K32" s="215"/>
    </row>
    <row r="33" spans="1:14" ht="11.25" customHeight="1" thickBot="1" x14ac:dyDescent="0.25">
      <c r="A33" s="246"/>
      <c r="B33" s="247"/>
      <c r="C33" s="223"/>
      <c r="D33" s="259"/>
      <c r="E33" s="228"/>
      <c r="F33" s="229"/>
      <c r="G33" s="229"/>
      <c r="H33" s="230"/>
      <c r="I33" s="250"/>
      <c r="J33" s="225"/>
      <c r="K33" s="226"/>
    </row>
    <row r="34" spans="1:14" ht="29.25" customHeight="1" thickTop="1" x14ac:dyDescent="0.2">
      <c r="A34" s="213"/>
      <c r="B34" s="212"/>
      <c r="C34" s="212"/>
      <c r="D34" s="530" t="s">
        <v>341</v>
      </c>
      <c r="E34" s="531"/>
      <c r="F34" s="531"/>
      <c r="G34" s="531"/>
      <c r="H34" s="532"/>
      <c r="I34" s="533" t="s">
        <v>337</v>
      </c>
      <c r="J34" s="534"/>
      <c r="K34" s="535"/>
    </row>
    <row r="35" spans="1:14" ht="11.25" customHeight="1" x14ac:dyDescent="0.2">
      <c r="A35" s="213"/>
      <c r="B35" s="212"/>
      <c r="C35" s="227" t="s">
        <v>339</v>
      </c>
      <c r="D35" s="536"/>
      <c r="E35" s="537"/>
      <c r="F35" s="537"/>
      <c r="G35" s="537"/>
      <c r="H35" s="538"/>
      <c r="I35" s="539"/>
      <c r="J35" s="540"/>
      <c r="K35" s="541"/>
    </row>
    <row r="36" spans="1:14" ht="11.25" customHeight="1" x14ac:dyDescent="0.2">
      <c r="A36" s="213"/>
      <c r="B36" s="212"/>
      <c r="C36" s="227" t="s">
        <v>338</v>
      </c>
      <c r="D36" s="536"/>
      <c r="E36" s="537"/>
      <c r="F36" s="537"/>
      <c r="G36" s="537"/>
      <c r="H36" s="538"/>
      <c r="I36" s="539"/>
      <c r="J36" s="540"/>
      <c r="K36" s="541"/>
    </row>
    <row r="37" spans="1:14" ht="11.25" customHeight="1" thickBot="1" x14ac:dyDescent="0.25">
      <c r="A37" s="211"/>
      <c r="B37" s="212"/>
      <c r="C37" s="227" t="s">
        <v>340</v>
      </c>
      <c r="D37" s="545"/>
      <c r="E37" s="546"/>
      <c r="F37" s="546"/>
      <c r="G37" s="546"/>
      <c r="H37" s="547"/>
      <c r="I37" s="542"/>
      <c r="J37" s="543"/>
      <c r="K37" s="544"/>
    </row>
    <row r="38" spans="1:14" ht="5.25" customHeight="1" thickTop="1" x14ac:dyDescent="0.2"/>
    <row r="39" spans="1:14" ht="15.75" thickBot="1" x14ac:dyDescent="0.25">
      <c r="A39" s="231" t="s">
        <v>348</v>
      </c>
      <c r="B39" s="232"/>
      <c r="C39" s="233"/>
      <c r="D39" s="232"/>
      <c r="E39" s="232"/>
      <c r="F39" s="233"/>
      <c r="G39" s="233"/>
      <c r="H39" s="232"/>
      <c r="I39" s="233"/>
      <c r="J39" s="232"/>
      <c r="K39" s="221"/>
    </row>
    <row r="40" spans="1:14" ht="33.75" x14ac:dyDescent="0.2">
      <c r="A40" s="552" t="s">
        <v>328</v>
      </c>
      <c r="B40" s="552"/>
      <c r="C40" s="553" t="s">
        <v>329</v>
      </c>
      <c r="D40" s="255" t="s">
        <v>330</v>
      </c>
      <c r="E40" s="240" t="s">
        <v>331</v>
      </c>
      <c r="F40" s="234" t="s">
        <v>350</v>
      </c>
      <c r="G40" s="234" t="s">
        <v>351</v>
      </c>
      <c r="H40" s="242" t="s">
        <v>352</v>
      </c>
      <c r="I40" s="251" t="s">
        <v>335</v>
      </c>
      <c r="J40" s="240" t="s">
        <v>353</v>
      </c>
      <c r="K40" s="235" t="s">
        <v>336</v>
      </c>
    </row>
    <row r="41" spans="1:14" ht="11.25" customHeight="1" x14ac:dyDescent="0.2">
      <c r="A41" s="236" t="s">
        <v>342</v>
      </c>
      <c r="B41" s="219" t="s">
        <v>343</v>
      </c>
      <c r="C41" s="553"/>
      <c r="D41" s="256" t="s">
        <v>349</v>
      </c>
      <c r="E41" s="240"/>
      <c r="F41" s="234"/>
      <c r="G41" s="234"/>
      <c r="H41" s="242"/>
      <c r="I41" s="252"/>
      <c r="J41" s="240"/>
      <c r="K41" s="235"/>
    </row>
    <row r="42" spans="1:14" ht="11.25" customHeight="1" x14ac:dyDescent="0.2">
      <c r="A42" s="248"/>
      <c r="B42" s="244"/>
      <c r="C42" s="239"/>
      <c r="D42" s="257"/>
      <c r="E42" s="241"/>
      <c r="F42" s="237"/>
      <c r="G42" s="237"/>
      <c r="H42" s="239"/>
      <c r="I42" s="253"/>
      <c r="J42" s="241"/>
      <c r="K42" s="238"/>
    </row>
    <row r="43" spans="1:14" ht="11.25" customHeight="1" x14ac:dyDescent="0.2">
      <c r="A43" s="248"/>
      <c r="B43" s="245"/>
      <c r="C43" s="239"/>
      <c r="D43" s="257"/>
      <c r="E43" s="241"/>
      <c r="F43" s="237"/>
      <c r="G43" s="237"/>
      <c r="H43" s="239"/>
      <c r="I43" s="253"/>
      <c r="J43" s="241"/>
      <c r="K43" s="238"/>
    </row>
    <row r="44" spans="1:14" ht="11.25" customHeight="1" x14ac:dyDescent="0.2">
      <c r="A44" s="248"/>
      <c r="B44" s="245"/>
      <c r="C44" s="239"/>
      <c r="D44" s="257"/>
      <c r="E44" s="241"/>
      <c r="F44" s="237"/>
      <c r="G44" s="237"/>
      <c r="H44" s="239"/>
      <c r="I44" s="253"/>
      <c r="J44" s="241"/>
      <c r="K44" s="238"/>
    </row>
    <row r="45" spans="1:14" ht="11.25" customHeight="1" x14ac:dyDescent="0.2">
      <c r="A45" s="248"/>
      <c r="B45" s="245"/>
      <c r="C45" s="239"/>
      <c r="D45" s="257"/>
      <c r="E45" s="241"/>
      <c r="F45" s="237"/>
      <c r="G45" s="237"/>
      <c r="H45" s="239"/>
      <c r="I45" s="253"/>
      <c r="J45" s="241"/>
      <c r="K45" s="238"/>
    </row>
    <row r="46" spans="1:14" ht="11.25" customHeight="1" thickBot="1" x14ac:dyDescent="0.25">
      <c r="A46" s="248"/>
      <c r="B46" s="245"/>
      <c r="C46" s="239"/>
      <c r="D46" s="258"/>
      <c r="E46" s="241"/>
      <c r="F46" s="237"/>
      <c r="G46" s="237"/>
      <c r="H46" s="239"/>
      <c r="I46" s="254"/>
      <c r="J46" s="241"/>
      <c r="K46" s="238"/>
    </row>
    <row r="47" spans="1:14" ht="13.5" thickBot="1" x14ac:dyDescent="0.25"/>
    <row r="48" spans="1:14" ht="14.25" customHeight="1" thickBot="1" x14ac:dyDescent="0.25">
      <c r="A48" s="562" t="s">
        <v>347</v>
      </c>
      <c r="B48" s="563"/>
      <c r="C48" s="564"/>
      <c r="E48" s="565" t="e">
        <f>VLOOKUP($A$48,Liste!$H$23:$K$105,4,FALSE)</f>
        <v>#N/A</v>
      </c>
      <c r="F48" s="566"/>
      <c r="G48" s="567" t="s">
        <v>354</v>
      </c>
      <c r="H48" s="568"/>
      <c r="I48" s="554">
        <f>Liste!$B$4</f>
        <v>0</v>
      </c>
      <c r="J48" s="555"/>
      <c r="K48" s="260">
        <f>Liste!$B$6</f>
        <v>0</v>
      </c>
      <c r="M48" t="s">
        <v>287</v>
      </c>
      <c r="N48" t="s">
        <v>173</v>
      </c>
    </row>
    <row r="49" spans="1:14" ht="3.75" customHeight="1" thickBot="1" x14ac:dyDescent="0.25">
      <c r="M49" t="s">
        <v>288</v>
      </c>
      <c r="N49" t="s">
        <v>172</v>
      </c>
    </row>
    <row r="50" spans="1:14" ht="36" customHeight="1" thickTop="1" x14ac:dyDescent="0.2">
      <c r="A50" s="556" t="s">
        <v>328</v>
      </c>
      <c r="B50" s="557"/>
      <c r="C50" s="558" t="s">
        <v>329</v>
      </c>
      <c r="D50" s="560" t="s">
        <v>330</v>
      </c>
      <c r="E50" s="550" t="s">
        <v>331</v>
      </c>
      <c r="F50" s="557" t="s">
        <v>332</v>
      </c>
      <c r="G50" s="216" t="s">
        <v>333</v>
      </c>
      <c r="H50" s="558" t="s">
        <v>345</v>
      </c>
      <c r="I50" s="548" t="s">
        <v>335</v>
      </c>
      <c r="J50" s="550" t="s">
        <v>344</v>
      </c>
      <c r="K50" s="528" t="s">
        <v>336</v>
      </c>
    </row>
    <row r="51" spans="1:14" ht="11.25" customHeight="1" x14ac:dyDescent="0.2">
      <c r="A51" s="217" t="s">
        <v>342</v>
      </c>
      <c r="B51" s="219" t="s">
        <v>343</v>
      </c>
      <c r="C51" s="559"/>
      <c r="D51" s="561"/>
      <c r="E51" s="551"/>
      <c r="F51" s="552"/>
      <c r="G51" s="210" t="s">
        <v>334</v>
      </c>
      <c r="H51" s="559"/>
      <c r="I51" s="549"/>
      <c r="J51" s="551"/>
      <c r="K51" s="529"/>
    </row>
    <row r="52" spans="1:14" ht="11.25" customHeight="1" x14ac:dyDescent="0.2">
      <c r="A52" s="243"/>
      <c r="B52" s="244"/>
      <c r="C52" s="222"/>
      <c r="D52" s="259"/>
      <c r="E52" s="224"/>
      <c r="F52" s="214"/>
      <c r="G52" s="214"/>
      <c r="H52" s="222"/>
      <c r="I52" s="249"/>
      <c r="J52" s="224"/>
      <c r="K52" s="215"/>
    </row>
    <row r="53" spans="1:14" ht="11.25" customHeight="1" x14ac:dyDescent="0.2">
      <c r="A53" s="243"/>
      <c r="B53" s="245"/>
      <c r="C53" s="222"/>
      <c r="D53" s="259"/>
      <c r="E53" s="224"/>
      <c r="F53" s="214"/>
      <c r="G53" s="214"/>
      <c r="H53" s="222"/>
      <c r="I53" s="249"/>
      <c r="J53" s="224"/>
      <c r="K53" s="215"/>
    </row>
    <row r="54" spans="1:14" ht="11.25" customHeight="1" x14ac:dyDescent="0.2">
      <c r="A54" s="243"/>
      <c r="B54" s="245"/>
      <c r="C54" s="222"/>
      <c r="D54" s="259"/>
      <c r="E54" s="224"/>
      <c r="F54" s="214"/>
      <c r="G54" s="214"/>
      <c r="H54" s="222"/>
      <c r="I54" s="249"/>
      <c r="J54" s="224"/>
      <c r="K54" s="215"/>
    </row>
    <row r="55" spans="1:14" ht="11.25" customHeight="1" x14ac:dyDescent="0.2">
      <c r="A55" s="243"/>
      <c r="B55" s="245"/>
      <c r="C55" s="222"/>
      <c r="D55" s="259"/>
      <c r="E55" s="224"/>
      <c r="F55" s="214"/>
      <c r="G55" s="214"/>
      <c r="H55" s="222"/>
      <c r="I55" s="249"/>
      <c r="J55" s="224"/>
      <c r="K55" s="215"/>
    </row>
    <row r="56" spans="1:14" ht="11.25" customHeight="1" thickBot="1" x14ac:dyDescent="0.25">
      <c r="A56" s="246"/>
      <c r="B56" s="247"/>
      <c r="C56" s="223"/>
      <c r="D56" s="259"/>
      <c r="E56" s="228"/>
      <c r="F56" s="229"/>
      <c r="G56" s="229"/>
      <c r="H56" s="230"/>
      <c r="I56" s="250"/>
      <c r="J56" s="225"/>
      <c r="K56" s="226"/>
    </row>
    <row r="57" spans="1:14" ht="29.25" customHeight="1" thickTop="1" x14ac:dyDescent="0.2">
      <c r="A57" s="213"/>
      <c r="B57" s="212"/>
      <c r="C57" s="212"/>
      <c r="D57" s="530" t="s">
        <v>341</v>
      </c>
      <c r="E57" s="531"/>
      <c r="F57" s="531"/>
      <c r="G57" s="531"/>
      <c r="H57" s="532"/>
      <c r="I57" s="533" t="s">
        <v>337</v>
      </c>
      <c r="J57" s="534"/>
      <c r="K57" s="535"/>
    </row>
    <row r="58" spans="1:14" ht="11.25" customHeight="1" x14ac:dyDescent="0.2">
      <c r="A58" s="213"/>
      <c r="B58" s="212"/>
      <c r="C58" s="227" t="s">
        <v>339</v>
      </c>
      <c r="D58" s="536"/>
      <c r="E58" s="537"/>
      <c r="F58" s="537"/>
      <c r="G58" s="537"/>
      <c r="H58" s="538"/>
      <c r="I58" s="539"/>
      <c r="J58" s="540"/>
      <c r="K58" s="541"/>
    </row>
    <row r="59" spans="1:14" ht="11.25" customHeight="1" x14ac:dyDescent="0.2">
      <c r="A59" s="213"/>
      <c r="B59" s="212"/>
      <c r="C59" s="227" t="s">
        <v>338</v>
      </c>
      <c r="D59" s="536"/>
      <c r="E59" s="537"/>
      <c r="F59" s="537"/>
      <c r="G59" s="537"/>
      <c r="H59" s="538"/>
      <c r="I59" s="539"/>
      <c r="J59" s="540"/>
      <c r="K59" s="541"/>
    </row>
    <row r="60" spans="1:14" ht="11.25" customHeight="1" thickBot="1" x14ac:dyDescent="0.25">
      <c r="A60" s="211"/>
      <c r="B60" s="212"/>
      <c r="C60" s="227" t="s">
        <v>340</v>
      </c>
      <c r="D60" s="545"/>
      <c r="E60" s="546"/>
      <c r="F60" s="546"/>
      <c r="G60" s="546"/>
      <c r="H60" s="547"/>
      <c r="I60" s="542"/>
      <c r="J60" s="543"/>
      <c r="K60" s="544"/>
    </row>
    <row r="61" spans="1:14" ht="5.25" customHeight="1" thickTop="1" x14ac:dyDescent="0.2"/>
    <row r="62" spans="1:14" ht="15.75" thickBot="1" x14ac:dyDescent="0.25">
      <c r="A62" s="231" t="s">
        <v>348</v>
      </c>
      <c r="B62" s="232"/>
      <c r="C62" s="233"/>
      <c r="D62" s="232"/>
      <c r="E62" s="232"/>
      <c r="F62" s="233"/>
      <c r="G62" s="233"/>
      <c r="H62" s="232"/>
      <c r="I62" s="233"/>
      <c r="J62" s="232"/>
      <c r="K62" s="221"/>
    </row>
    <row r="63" spans="1:14" ht="33.75" x14ac:dyDescent="0.2">
      <c r="A63" s="552" t="s">
        <v>328</v>
      </c>
      <c r="B63" s="552"/>
      <c r="C63" s="553" t="s">
        <v>329</v>
      </c>
      <c r="D63" s="255" t="s">
        <v>330</v>
      </c>
      <c r="E63" s="240" t="s">
        <v>331</v>
      </c>
      <c r="F63" s="234" t="s">
        <v>350</v>
      </c>
      <c r="G63" s="234" t="s">
        <v>351</v>
      </c>
      <c r="H63" s="242" t="s">
        <v>352</v>
      </c>
      <c r="I63" s="251" t="s">
        <v>335</v>
      </c>
      <c r="J63" s="240" t="s">
        <v>353</v>
      </c>
      <c r="K63" s="235" t="s">
        <v>336</v>
      </c>
    </row>
    <row r="64" spans="1:14" ht="11.25" customHeight="1" x14ac:dyDescent="0.2">
      <c r="A64" s="236" t="s">
        <v>342</v>
      </c>
      <c r="B64" s="219" t="s">
        <v>343</v>
      </c>
      <c r="C64" s="553"/>
      <c r="D64" s="256" t="s">
        <v>349</v>
      </c>
      <c r="E64" s="240"/>
      <c r="F64" s="234"/>
      <c r="G64" s="234"/>
      <c r="H64" s="242"/>
      <c r="I64" s="252"/>
      <c r="J64" s="240"/>
      <c r="K64" s="235"/>
    </row>
    <row r="65" spans="1:14" ht="11.25" customHeight="1" x14ac:dyDescent="0.2">
      <c r="A65" s="248"/>
      <c r="B65" s="244"/>
      <c r="C65" s="239"/>
      <c r="D65" s="257"/>
      <c r="E65" s="241"/>
      <c r="F65" s="237"/>
      <c r="G65" s="237"/>
      <c r="H65" s="239"/>
      <c r="I65" s="253"/>
      <c r="J65" s="241"/>
      <c r="K65" s="238"/>
    </row>
    <row r="66" spans="1:14" ht="11.25" customHeight="1" x14ac:dyDescent="0.2">
      <c r="A66" s="248"/>
      <c r="B66" s="245"/>
      <c r="C66" s="239"/>
      <c r="D66" s="257"/>
      <c r="E66" s="241"/>
      <c r="F66" s="237"/>
      <c r="G66" s="237"/>
      <c r="H66" s="239"/>
      <c r="I66" s="253"/>
      <c r="J66" s="241"/>
      <c r="K66" s="238"/>
    </row>
    <row r="67" spans="1:14" ht="11.25" customHeight="1" x14ac:dyDescent="0.2">
      <c r="A67" s="248"/>
      <c r="B67" s="245"/>
      <c r="C67" s="239"/>
      <c r="D67" s="257"/>
      <c r="E67" s="241"/>
      <c r="F67" s="237"/>
      <c r="G67" s="237"/>
      <c r="H67" s="239"/>
      <c r="I67" s="253"/>
      <c r="J67" s="241"/>
      <c r="K67" s="238"/>
    </row>
    <row r="68" spans="1:14" ht="11.25" customHeight="1" x14ac:dyDescent="0.2">
      <c r="A68" s="248"/>
      <c r="B68" s="245"/>
      <c r="C68" s="239"/>
      <c r="D68" s="257"/>
      <c r="E68" s="241"/>
      <c r="F68" s="237"/>
      <c r="G68" s="237"/>
      <c r="H68" s="239"/>
      <c r="I68" s="253"/>
      <c r="J68" s="241"/>
      <c r="K68" s="238"/>
    </row>
    <row r="69" spans="1:14" ht="11.25" customHeight="1" thickBot="1" x14ac:dyDescent="0.25">
      <c r="A69" s="248"/>
      <c r="B69" s="245"/>
      <c r="C69" s="239"/>
      <c r="D69" s="258"/>
      <c r="E69" s="241"/>
      <c r="F69" s="237"/>
      <c r="G69" s="237"/>
      <c r="H69" s="239"/>
      <c r="I69" s="254"/>
      <c r="J69" s="241"/>
      <c r="K69" s="238"/>
    </row>
    <row r="70" spans="1:14" ht="13.5" thickBot="1" x14ac:dyDescent="0.25"/>
    <row r="71" spans="1:14" ht="14.25" customHeight="1" thickBot="1" x14ac:dyDescent="0.25">
      <c r="A71" s="562" t="s">
        <v>355</v>
      </c>
      <c r="B71" s="563"/>
      <c r="C71" s="564"/>
      <c r="E71" s="565" t="e">
        <f>VLOOKUP($A$71,Liste!$H$23:$K$105,4,FALSE)</f>
        <v>#N/A</v>
      </c>
      <c r="F71" s="566"/>
      <c r="G71" s="567" t="s">
        <v>354</v>
      </c>
      <c r="H71" s="568"/>
      <c r="I71" s="554">
        <f>Liste!$B$4</f>
        <v>0</v>
      </c>
      <c r="J71" s="555"/>
      <c r="K71" s="260">
        <f>Liste!$B$6</f>
        <v>0</v>
      </c>
      <c r="M71" t="s">
        <v>287</v>
      </c>
      <c r="N71" t="s">
        <v>173</v>
      </c>
    </row>
    <row r="72" spans="1:14" ht="3.75" customHeight="1" thickBot="1" x14ac:dyDescent="0.25">
      <c r="M72" t="s">
        <v>288</v>
      </c>
      <c r="N72" t="s">
        <v>172</v>
      </c>
    </row>
    <row r="73" spans="1:14" ht="36" customHeight="1" thickTop="1" x14ac:dyDescent="0.2">
      <c r="A73" s="556" t="s">
        <v>328</v>
      </c>
      <c r="B73" s="557"/>
      <c r="C73" s="558" t="s">
        <v>329</v>
      </c>
      <c r="D73" s="560" t="s">
        <v>330</v>
      </c>
      <c r="E73" s="550" t="s">
        <v>331</v>
      </c>
      <c r="F73" s="557" t="s">
        <v>332</v>
      </c>
      <c r="G73" s="216" t="s">
        <v>333</v>
      </c>
      <c r="H73" s="558" t="s">
        <v>345</v>
      </c>
      <c r="I73" s="548" t="s">
        <v>335</v>
      </c>
      <c r="J73" s="550" t="s">
        <v>344</v>
      </c>
      <c r="K73" s="528" t="s">
        <v>336</v>
      </c>
    </row>
    <row r="74" spans="1:14" ht="11.25" customHeight="1" x14ac:dyDescent="0.2">
      <c r="A74" s="217" t="s">
        <v>342</v>
      </c>
      <c r="B74" s="219" t="s">
        <v>343</v>
      </c>
      <c r="C74" s="559"/>
      <c r="D74" s="561"/>
      <c r="E74" s="551"/>
      <c r="F74" s="552"/>
      <c r="G74" s="210" t="s">
        <v>334</v>
      </c>
      <c r="H74" s="559"/>
      <c r="I74" s="549"/>
      <c r="J74" s="551"/>
      <c r="K74" s="529"/>
    </row>
    <row r="75" spans="1:14" ht="11.25" customHeight="1" x14ac:dyDescent="0.2">
      <c r="A75" s="243"/>
      <c r="B75" s="244"/>
      <c r="C75" s="222"/>
      <c r="D75" s="259"/>
      <c r="E75" s="224"/>
      <c r="F75" s="214"/>
      <c r="G75" s="214"/>
      <c r="H75" s="222"/>
      <c r="I75" s="249"/>
      <c r="J75" s="224"/>
      <c r="K75" s="215"/>
    </row>
    <row r="76" spans="1:14" ht="11.25" customHeight="1" x14ac:dyDescent="0.2">
      <c r="A76" s="243"/>
      <c r="B76" s="245"/>
      <c r="C76" s="222"/>
      <c r="D76" s="259"/>
      <c r="E76" s="224"/>
      <c r="F76" s="214"/>
      <c r="G76" s="214"/>
      <c r="H76" s="222"/>
      <c r="I76" s="249"/>
      <c r="J76" s="224"/>
      <c r="K76" s="215"/>
    </row>
    <row r="77" spans="1:14" ht="11.25" customHeight="1" x14ac:dyDescent="0.2">
      <c r="A77" s="243"/>
      <c r="B77" s="245"/>
      <c r="C77" s="222"/>
      <c r="D77" s="259"/>
      <c r="E77" s="224"/>
      <c r="F77" s="214"/>
      <c r="G77" s="214"/>
      <c r="H77" s="222"/>
      <c r="I77" s="249"/>
      <c r="J77" s="224"/>
      <c r="K77" s="215"/>
    </row>
    <row r="78" spans="1:14" ht="11.25" customHeight="1" x14ac:dyDescent="0.2">
      <c r="A78" s="243"/>
      <c r="B78" s="245"/>
      <c r="C78" s="222"/>
      <c r="D78" s="259"/>
      <c r="E78" s="224"/>
      <c r="F78" s="214"/>
      <c r="G78" s="214"/>
      <c r="H78" s="222"/>
      <c r="I78" s="249"/>
      <c r="J78" s="224"/>
      <c r="K78" s="215"/>
    </row>
    <row r="79" spans="1:14" ht="11.25" customHeight="1" thickBot="1" x14ac:dyDescent="0.25">
      <c r="A79" s="246"/>
      <c r="B79" s="247"/>
      <c r="C79" s="223"/>
      <c r="D79" s="259"/>
      <c r="E79" s="228"/>
      <c r="F79" s="229"/>
      <c r="G79" s="229"/>
      <c r="H79" s="230"/>
      <c r="I79" s="250"/>
      <c r="J79" s="225"/>
      <c r="K79" s="226"/>
    </row>
    <row r="80" spans="1:14" ht="29.25" customHeight="1" thickTop="1" x14ac:dyDescent="0.2">
      <c r="A80" s="213"/>
      <c r="B80" s="212"/>
      <c r="C80" s="212"/>
      <c r="D80" s="530" t="s">
        <v>341</v>
      </c>
      <c r="E80" s="531"/>
      <c r="F80" s="531"/>
      <c r="G80" s="531"/>
      <c r="H80" s="532"/>
      <c r="I80" s="533" t="s">
        <v>337</v>
      </c>
      <c r="J80" s="534"/>
      <c r="K80" s="535"/>
    </row>
    <row r="81" spans="1:11" ht="11.25" customHeight="1" x14ac:dyDescent="0.2">
      <c r="A81" s="213"/>
      <c r="B81" s="212"/>
      <c r="C81" s="227" t="s">
        <v>339</v>
      </c>
      <c r="D81" s="536"/>
      <c r="E81" s="537"/>
      <c r="F81" s="537"/>
      <c r="G81" s="537"/>
      <c r="H81" s="538"/>
      <c r="I81" s="539"/>
      <c r="J81" s="540"/>
      <c r="K81" s="541"/>
    </row>
    <row r="82" spans="1:11" ht="11.25" customHeight="1" x14ac:dyDescent="0.2">
      <c r="A82" s="213"/>
      <c r="B82" s="212"/>
      <c r="C82" s="227" t="s">
        <v>338</v>
      </c>
      <c r="D82" s="536"/>
      <c r="E82" s="537"/>
      <c r="F82" s="537"/>
      <c r="G82" s="537"/>
      <c r="H82" s="538"/>
      <c r="I82" s="539"/>
      <c r="J82" s="540"/>
      <c r="K82" s="541"/>
    </row>
    <row r="83" spans="1:11" ht="11.25" customHeight="1" thickBot="1" x14ac:dyDescent="0.25">
      <c r="A83" s="211"/>
      <c r="B83" s="212"/>
      <c r="C83" s="227" t="s">
        <v>340</v>
      </c>
      <c r="D83" s="545"/>
      <c r="E83" s="546"/>
      <c r="F83" s="546"/>
      <c r="G83" s="546"/>
      <c r="H83" s="547"/>
      <c r="I83" s="542"/>
      <c r="J83" s="543"/>
      <c r="K83" s="544"/>
    </row>
    <row r="84" spans="1:11" ht="5.25" customHeight="1" thickTop="1" x14ac:dyDescent="0.2"/>
    <row r="85" spans="1:11" ht="15.75" thickBot="1" x14ac:dyDescent="0.25">
      <c r="A85" s="231" t="s">
        <v>348</v>
      </c>
      <c r="B85" s="232"/>
      <c r="C85" s="233"/>
      <c r="D85" s="232"/>
      <c r="E85" s="232"/>
      <c r="F85" s="233"/>
      <c r="G85" s="233"/>
      <c r="H85" s="232"/>
      <c r="I85" s="233"/>
      <c r="J85" s="232"/>
      <c r="K85" s="221"/>
    </row>
    <row r="86" spans="1:11" ht="33.75" x14ac:dyDescent="0.2">
      <c r="A86" s="552" t="s">
        <v>328</v>
      </c>
      <c r="B86" s="552"/>
      <c r="C86" s="553" t="s">
        <v>329</v>
      </c>
      <c r="D86" s="255" t="s">
        <v>330</v>
      </c>
      <c r="E86" s="240" t="s">
        <v>331</v>
      </c>
      <c r="F86" s="234" t="s">
        <v>350</v>
      </c>
      <c r="G86" s="234" t="s">
        <v>351</v>
      </c>
      <c r="H86" s="242" t="s">
        <v>352</v>
      </c>
      <c r="I86" s="251" t="s">
        <v>335</v>
      </c>
      <c r="J86" s="240" t="s">
        <v>353</v>
      </c>
      <c r="K86" s="235" t="s">
        <v>336</v>
      </c>
    </row>
    <row r="87" spans="1:11" ht="11.25" customHeight="1" x14ac:dyDescent="0.2">
      <c r="A87" s="236" t="s">
        <v>342</v>
      </c>
      <c r="B87" s="219" t="s">
        <v>343</v>
      </c>
      <c r="C87" s="553"/>
      <c r="D87" s="256" t="s">
        <v>349</v>
      </c>
      <c r="E87" s="240"/>
      <c r="F87" s="234"/>
      <c r="G87" s="234"/>
      <c r="H87" s="242"/>
      <c r="I87" s="252"/>
      <c r="J87" s="240"/>
      <c r="K87" s="235"/>
    </row>
    <row r="88" spans="1:11" ht="11.25" customHeight="1" x14ac:dyDescent="0.2">
      <c r="A88" s="248"/>
      <c r="B88" s="244"/>
      <c r="C88" s="239"/>
      <c r="D88" s="257"/>
      <c r="E88" s="241"/>
      <c r="F88" s="237"/>
      <c r="G88" s="237"/>
      <c r="H88" s="239"/>
      <c r="I88" s="253"/>
      <c r="J88" s="241"/>
      <c r="K88" s="238"/>
    </row>
    <row r="89" spans="1:11" ht="11.25" customHeight="1" x14ac:dyDescent="0.2">
      <c r="A89" s="248"/>
      <c r="B89" s="245"/>
      <c r="C89" s="239"/>
      <c r="D89" s="257"/>
      <c r="E89" s="241"/>
      <c r="F89" s="237"/>
      <c r="G89" s="237"/>
      <c r="H89" s="239"/>
      <c r="I89" s="253"/>
      <c r="J89" s="241"/>
      <c r="K89" s="238"/>
    </row>
    <row r="90" spans="1:11" ht="11.25" customHeight="1" x14ac:dyDescent="0.2">
      <c r="A90" s="248"/>
      <c r="B90" s="245"/>
      <c r="C90" s="239"/>
      <c r="D90" s="257"/>
      <c r="E90" s="241"/>
      <c r="F90" s="237"/>
      <c r="G90" s="237"/>
      <c r="H90" s="239"/>
      <c r="I90" s="253"/>
      <c r="J90" s="241"/>
      <c r="K90" s="238"/>
    </row>
    <row r="91" spans="1:11" ht="11.25" customHeight="1" x14ac:dyDescent="0.2">
      <c r="A91" s="248"/>
      <c r="B91" s="245"/>
      <c r="C91" s="239"/>
      <c r="D91" s="257"/>
      <c r="E91" s="241"/>
      <c r="F91" s="237"/>
      <c r="G91" s="237"/>
      <c r="H91" s="239"/>
      <c r="I91" s="253"/>
      <c r="J91" s="241"/>
      <c r="K91" s="238"/>
    </row>
    <row r="92" spans="1:11" ht="11.25" customHeight="1" thickBot="1" x14ac:dyDescent="0.25">
      <c r="A92" s="248"/>
      <c r="B92" s="245"/>
      <c r="C92" s="239"/>
      <c r="D92" s="258"/>
      <c r="E92" s="241"/>
      <c r="F92" s="237"/>
      <c r="G92" s="237"/>
      <c r="H92" s="239"/>
      <c r="I92" s="254"/>
      <c r="J92" s="241"/>
      <c r="K92" s="238"/>
    </row>
  </sheetData>
  <mergeCells count="84">
    <mergeCell ref="G2:H2"/>
    <mergeCell ref="C4:C5"/>
    <mergeCell ref="E4:E5"/>
    <mergeCell ref="F4:F5"/>
    <mergeCell ref="H4:H5"/>
    <mergeCell ref="I2:J2"/>
    <mergeCell ref="A25:C25"/>
    <mergeCell ref="E25:F25"/>
    <mergeCell ref="G25:H25"/>
    <mergeCell ref="I25:J25"/>
    <mergeCell ref="A17:B17"/>
    <mergeCell ref="I4:I5"/>
    <mergeCell ref="J4:J5"/>
    <mergeCell ref="D13:H13"/>
    <mergeCell ref="D14:H14"/>
    <mergeCell ref="A2:C2"/>
    <mergeCell ref="C17:C18"/>
    <mergeCell ref="I11:K11"/>
    <mergeCell ref="I12:K14"/>
    <mergeCell ref="A4:B4"/>
    <mergeCell ref="D4:D5"/>
    <mergeCell ref="D11:H11"/>
    <mergeCell ref="D12:H12"/>
    <mergeCell ref="K4:K5"/>
    <mergeCell ref="E2:F2"/>
    <mergeCell ref="A40:B40"/>
    <mergeCell ref="C40:C41"/>
    <mergeCell ref="A27:B27"/>
    <mergeCell ref="C27:C28"/>
    <mergeCell ref="D27:D28"/>
    <mergeCell ref="D34:H34"/>
    <mergeCell ref="D37:H37"/>
    <mergeCell ref="H27:H28"/>
    <mergeCell ref="I27:I28"/>
    <mergeCell ref="J27:J28"/>
    <mergeCell ref="D35:H35"/>
    <mergeCell ref="I35:K37"/>
    <mergeCell ref="D36:H36"/>
    <mergeCell ref="K27:K28"/>
    <mergeCell ref="E27:E28"/>
    <mergeCell ref="F27:F28"/>
    <mergeCell ref="I34:K34"/>
    <mergeCell ref="A48:C48"/>
    <mergeCell ref="E48:F48"/>
    <mergeCell ref="G48:H48"/>
    <mergeCell ref="I48:J48"/>
    <mergeCell ref="A50:B50"/>
    <mergeCell ref="C50:C51"/>
    <mergeCell ref="D50:D51"/>
    <mergeCell ref="E50:E51"/>
    <mergeCell ref="F50:F51"/>
    <mergeCell ref="H50:H51"/>
    <mergeCell ref="I50:I51"/>
    <mergeCell ref="J50:J51"/>
    <mergeCell ref="K50:K51"/>
    <mergeCell ref="D57:H57"/>
    <mergeCell ref="I57:K57"/>
    <mergeCell ref="D58:H58"/>
    <mergeCell ref="I58:K60"/>
    <mergeCell ref="D59:H59"/>
    <mergeCell ref="D60:H60"/>
    <mergeCell ref="A63:B63"/>
    <mergeCell ref="C63:C64"/>
    <mergeCell ref="A71:C71"/>
    <mergeCell ref="E71:F71"/>
    <mergeCell ref="G71:H71"/>
    <mergeCell ref="A86:B86"/>
    <mergeCell ref="C86:C87"/>
    <mergeCell ref="I71:J71"/>
    <mergeCell ref="D82:H82"/>
    <mergeCell ref="A73:B73"/>
    <mergeCell ref="C73:C74"/>
    <mergeCell ref="D73:D74"/>
    <mergeCell ref="E73:E74"/>
    <mergeCell ref="F73:F74"/>
    <mergeCell ref="H73:H74"/>
    <mergeCell ref="K73:K74"/>
    <mergeCell ref="D80:H80"/>
    <mergeCell ref="I80:K80"/>
    <mergeCell ref="D81:H81"/>
    <mergeCell ref="I81:K83"/>
    <mergeCell ref="D83:H83"/>
    <mergeCell ref="I73:I74"/>
    <mergeCell ref="J73:J74"/>
  </mergeCells>
  <dataValidations count="2">
    <dataValidation type="list" allowBlank="1" showInputMessage="1" showErrorMessage="1" sqref="A2 A25 A48 A71">
      <formula1>liste</formula1>
    </dataValidation>
    <dataValidation type="list" allowBlank="1" showInputMessage="1" showErrorMessage="1" sqref="D6:D10 F6:F10 I6:I10 D29:D33 F29:F33 I29:I33 D52:D56 F52:F56 I52:I56 D75:D79 F75:F79 I75:I79">
      <formula1>ON</formula1>
    </dataValidation>
  </dataValidations>
  <printOptions horizontalCentered="1" verticalCentered="1"/>
  <pageMargins left="0.70866141732283472" right="0.70866141732283472" top="1.1417322834645669" bottom="1.1417322834645669" header="0.70866141732283472" footer="0.70866141732283472"/>
  <pageSetup paperSize="9" scale="97" orientation="landscape" r:id="rId1"/>
  <rowBreaks count="3" manualBreakCount="3">
    <brk id="23" max="10" man="1"/>
    <brk id="46" max="10" man="1"/>
    <brk id="69" max="10" man="1"/>
  </rowBreaks>
  <colBreaks count="1" manualBreakCount="1">
    <brk id="11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N87"/>
  <sheetViews>
    <sheetView showGridLines="0" showRowColHeaders="0" zoomScaleNormal="100" workbookViewId="0">
      <pane xSplit="7" ySplit="3" topLeftCell="H4" activePane="bottomRight" state="frozen"/>
      <selection activeCell="B4" sqref="B4:D4"/>
      <selection pane="topRight" activeCell="B4" sqref="B4:D4"/>
      <selection pane="bottomLeft" activeCell="B4" sqref="B4:D4"/>
      <selection pane="bottomRight" activeCell="AJ4" sqref="AJ4"/>
    </sheetView>
  </sheetViews>
  <sheetFormatPr baseColWidth="10" defaultRowHeight="12.75" x14ac:dyDescent="0.2"/>
  <cols>
    <col min="1" max="1" width="12" style="1" hidden="1" customWidth="1"/>
    <col min="2" max="2" width="13.5703125" style="1" hidden="1" customWidth="1"/>
    <col min="3" max="3" width="17" style="1" customWidth="1"/>
    <col min="4" max="4" width="9" style="177" bestFit="1" customWidth="1"/>
    <col min="5" max="5" width="3.42578125" style="177" customWidth="1"/>
    <col min="6" max="7" width="7.85546875" style="177" bestFit="1" customWidth="1"/>
    <col min="8" max="32" width="4.140625" style="177" customWidth="1"/>
    <col min="33" max="35" width="4.28515625" style="177" hidden="1" customWidth="1"/>
    <col min="36" max="36" width="4.28515625" style="177" customWidth="1"/>
    <col min="37" max="45" width="3.140625" style="177" customWidth="1"/>
    <col min="46" max="46" width="9.28515625" style="177" customWidth="1"/>
    <col min="47" max="47" width="25.140625" style="1" customWidth="1"/>
    <col min="48" max="64" width="11.42578125" style="1"/>
    <col min="65" max="65" width="10.5703125" style="1" customWidth="1"/>
    <col min="66" max="66" width="11" style="1" customWidth="1"/>
    <col min="67" max="16384" width="11.42578125" style="1"/>
  </cols>
  <sheetData>
    <row r="1" spans="1:66" ht="23.25" customHeight="1" x14ac:dyDescent="0.2">
      <c r="A1" s="569" t="s">
        <v>307</v>
      </c>
      <c r="B1" s="569"/>
      <c r="C1" s="569"/>
      <c r="D1" s="569"/>
      <c r="E1" s="569"/>
      <c r="F1" s="569"/>
      <c r="G1" s="569"/>
      <c r="H1" s="570" t="s">
        <v>391</v>
      </c>
      <c r="I1" s="570"/>
      <c r="J1" s="570"/>
      <c r="K1" s="570"/>
      <c r="L1" s="570"/>
      <c r="M1" s="570"/>
      <c r="N1" s="570"/>
      <c r="O1" s="570"/>
      <c r="P1" s="570"/>
      <c r="Q1" s="570"/>
      <c r="R1" s="570"/>
      <c r="S1" s="570"/>
      <c r="T1" s="570"/>
      <c r="U1" s="570"/>
      <c r="V1" s="570"/>
      <c r="W1" s="570"/>
      <c r="X1" s="570"/>
      <c r="Y1" s="570"/>
      <c r="Z1" s="570"/>
      <c r="AA1" s="570"/>
      <c r="AB1" s="570"/>
      <c r="AC1" s="570"/>
      <c r="AD1" s="570"/>
      <c r="AE1" s="570"/>
      <c r="AF1" s="570"/>
      <c r="AG1" s="570"/>
      <c r="AH1" s="570"/>
      <c r="AI1" s="570"/>
      <c r="AJ1" s="573">
        <f>SUM(AJ3:AS3)</f>
        <v>0</v>
      </c>
      <c r="AK1" s="574"/>
      <c r="AL1" s="574"/>
      <c r="AM1" s="574"/>
      <c r="AN1" s="574"/>
      <c r="AO1" s="574"/>
      <c r="AP1" s="575"/>
      <c r="AQ1" s="576">
        <f>SUM(AQ3:AS3)</f>
        <v>0</v>
      </c>
      <c r="AR1" s="576"/>
      <c r="AS1" s="577"/>
      <c r="AT1" s="571" t="s">
        <v>326</v>
      </c>
    </row>
    <row r="2" spans="1:66" ht="134.44999999999999" customHeight="1" x14ac:dyDescent="0.2">
      <c r="A2" s="294" t="s">
        <v>15</v>
      </c>
      <c r="B2" s="294" t="s">
        <v>16</v>
      </c>
      <c r="C2" s="349" t="s">
        <v>169</v>
      </c>
      <c r="D2" s="349" t="s">
        <v>192</v>
      </c>
      <c r="E2" s="349" t="s">
        <v>293</v>
      </c>
      <c r="F2" s="349" t="s">
        <v>298</v>
      </c>
      <c r="G2" s="349" t="s">
        <v>299</v>
      </c>
      <c r="H2" s="410" t="s">
        <v>310</v>
      </c>
      <c r="I2" s="411" t="s">
        <v>305</v>
      </c>
      <c r="J2" s="412" t="s">
        <v>162</v>
      </c>
      <c r="K2" s="412" t="s">
        <v>163</v>
      </c>
      <c r="L2" s="412" t="s">
        <v>164</v>
      </c>
      <c r="M2" s="412" t="s">
        <v>165</v>
      </c>
      <c r="N2" s="412" t="s">
        <v>166</v>
      </c>
      <c r="O2" s="412" t="s">
        <v>167</v>
      </c>
      <c r="P2" s="413" t="s">
        <v>306</v>
      </c>
      <c r="Q2" s="410" t="s">
        <v>304</v>
      </c>
      <c r="R2" s="410" t="s">
        <v>168</v>
      </c>
      <c r="S2" s="410" t="s">
        <v>302</v>
      </c>
      <c r="T2" s="410" t="s">
        <v>303</v>
      </c>
      <c r="U2" s="414" t="s">
        <v>374</v>
      </c>
      <c r="V2" s="373" t="s">
        <v>504</v>
      </c>
      <c r="W2" s="373" t="s">
        <v>375</v>
      </c>
      <c r="X2" s="373" t="s">
        <v>376</v>
      </c>
      <c r="Y2" s="407" t="s">
        <v>44</v>
      </c>
      <c r="Z2" s="415" t="s">
        <v>379</v>
      </c>
      <c r="AA2" s="408" t="s">
        <v>502</v>
      </c>
      <c r="AB2" s="408" t="s">
        <v>503</v>
      </c>
      <c r="AC2" s="416" t="s">
        <v>46</v>
      </c>
      <c r="AD2" s="409" t="s">
        <v>501</v>
      </c>
      <c r="AE2" s="409" t="s">
        <v>505</v>
      </c>
      <c r="AF2" s="417" t="s">
        <v>131</v>
      </c>
      <c r="AG2" s="295" t="s">
        <v>300</v>
      </c>
      <c r="AH2" s="296" t="s">
        <v>297</v>
      </c>
      <c r="AI2" s="296" t="s">
        <v>357</v>
      </c>
      <c r="AJ2" s="297" t="str">
        <f>AU4</f>
        <v>Classe 1</v>
      </c>
      <c r="AK2" s="297" t="str">
        <f>AU5</f>
        <v>Classe 2</v>
      </c>
      <c r="AL2" s="297" t="str">
        <f>+AU6</f>
        <v>Classe 3</v>
      </c>
      <c r="AM2" s="297" t="str">
        <f>AU7</f>
        <v>Classe 4</v>
      </c>
      <c r="AN2" s="297" t="str">
        <f>AU8</f>
        <v>Classe 5</v>
      </c>
      <c r="AO2" s="297" t="str">
        <f>AU9</f>
        <v>Classe 6</v>
      </c>
      <c r="AP2" s="297" t="str">
        <f>AU10</f>
        <v>Classe 7</v>
      </c>
      <c r="AQ2" s="383" t="str">
        <f>AU11</f>
        <v>CHAM</v>
      </c>
      <c r="AR2" s="383" t="str">
        <f>AU12</f>
        <v>CHAD</v>
      </c>
      <c r="AS2" s="383" t="str">
        <f>AU13</f>
        <v>BILANGUE</v>
      </c>
      <c r="AT2" s="572"/>
      <c r="AU2" s="140"/>
      <c r="AV2" s="141"/>
      <c r="AW2" s="141"/>
      <c r="AX2" s="140"/>
      <c r="AY2" s="140"/>
      <c r="AZ2" s="140"/>
      <c r="BA2" s="140"/>
      <c r="BB2" s="140"/>
      <c r="BC2" s="142"/>
      <c r="BD2" s="142"/>
      <c r="BE2" s="142"/>
    </row>
    <row r="3" spans="1:66" ht="15.75" customHeight="1" x14ac:dyDescent="0.2">
      <c r="A3" s="294"/>
      <c r="B3" s="294"/>
      <c r="C3" s="302">
        <f>COUNTA(C4:C86)-COUNTBLANK(C4:C86)</f>
        <v>0</v>
      </c>
      <c r="D3" s="302">
        <f>COUNT(D4:D86)</f>
        <v>0</v>
      </c>
      <c r="E3" s="303"/>
      <c r="F3" s="303"/>
      <c r="G3" s="303"/>
      <c r="H3" s="299">
        <f>COUNTIF(H4:H86,"OUI")</f>
        <v>0</v>
      </c>
      <c r="I3" s="418" t="e">
        <f>AVERAGE(I4:I86)</f>
        <v>#DIV/0!</v>
      </c>
      <c r="J3" s="418" t="e">
        <f t="shared" ref="J3:AG3" si="0">AVERAGE(J4:J86)</f>
        <v>#DIV/0!</v>
      </c>
      <c r="K3" s="418" t="e">
        <f t="shared" si="0"/>
        <v>#DIV/0!</v>
      </c>
      <c r="L3" s="418" t="e">
        <f t="shared" si="0"/>
        <v>#DIV/0!</v>
      </c>
      <c r="M3" s="418" t="e">
        <f t="shared" si="0"/>
        <v>#DIV/0!</v>
      </c>
      <c r="N3" s="418" t="e">
        <f t="shared" si="0"/>
        <v>#DIV/0!</v>
      </c>
      <c r="O3" s="418" t="e">
        <f t="shared" si="0"/>
        <v>#DIV/0!</v>
      </c>
      <c r="P3" s="419" t="e">
        <f t="shared" si="0"/>
        <v>#DIV/0!</v>
      </c>
      <c r="Q3" s="419" t="e">
        <f t="shared" si="0"/>
        <v>#DIV/0!</v>
      </c>
      <c r="R3" s="419" t="e">
        <f t="shared" si="0"/>
        <v>#DIV/0!</v>
      </c>
      <c r="S3" s="419" t="e">
        <f t="shared" si="0"/>
        <v>#DIV/0!</v>
      </c>
      <c r="T3" s="419" t="e">
        <f t="shared" si="0"/>
        <v>#DIV/0!</v>
      </c>
      <c r="U3" s="420" t="e">
        <f t="shared" si="0"/>
        <v>#DIV/0!</v>
      </c>
      <c r="V3" s="420" t="e">
        <f t="shared" si="0"/>
        <v>#DIV/0!</v>
      </c>
      <c r="W3" s="420" t="e">
        <f t="shared" si="0"/>
        <v>#DIV/0!</v>
      </c>
      <c r="X3" s="420" t="e">
        <f t="shared" si="0"/>
        <v>#DIV/0!</v>
      </c>
      <c r="Y3" s="420" t="e">
        <f t="shared" si="0"/>
        <v>#DIV/0!</v>
      </c>
      <c r="Z3" s="420" t="e">
        <f t="shared" si="0"/>
        <v>#DIV/0!</v>
      </c>
      <c r="AA3" s="420" t="e">
        <f t="shared" si="0"/>
        <v>#DIV/0!</v>
      </c>
      <c r="AB3" s="420" t="e">
        <f t="shared" si="0"/>
        <v>#DIV/0!</v>
      </c>
      <c r="AC3" s="420" t="e">
        <f t="shared" si="0"/>
        <v>#DIV/0!</v>
      </c>
      <c r="AD3" s="420" t="e">
        <f t="shared" si="0"/>
        <v>#DIV/0!</v>
      </c>
      <c r="AE3" s="420" t="e">
        <f t="shared" si="0"/>
        <v>#DIV/0!</v>
      </c>
      <c r="AF3" s="421" t="e">
        <f t="shared" si="0"/>
        <v>#DIV/0!</v>
      </c>
      <c r="AG3" s="300" t="e">
        <f t="shared" si="0"/>
        <v>#DIV/0!</v>
      </c>
      <c r="AH3" s="301">
        <f>COUNTIF(AH4:AH86,"Délivrée")</f>
        <v>0</v>
      </c>
      <c r="AI3" s="301">
        <f>COUNTIF(AI4:AI86,"Délivrée")</f>
        <v>0</v>
      </c>
      <c r="AJ3" s="305">
        <f>COUNTA(AJ4:AJ86)</f>
        <v>0</v>
      </c>
      <c r="AK3" s="305">
        <f t="shared" ref="AK3:AS3" si="1">COUNTA(AK4:AK86)</f>
        <v>0</v>
      </c>
      <c r="AL3" s="305">
        <f t="shared" si="1"/>
        <v>0</v>
      </c>
      <c r="AM3" s="305">
        <f t="shared" si="1"/>
        <v>0</v>
      </c>
      <c r="AN3" s="305">
        <f t="shared" si="1"/>
        <v>0</v>
      </c>
      <c r="AO3" s="305">
        <f t="shared" si="1"/>
        <v>0</v>
      </c>
      <c r="AP3" s="305">
        <f>COUNTA(AO4:AO86)</f>
        <v>0</v>
      </c>
      <c r="AQ3" s="384">
        <f t="shared" si="1"/>
        <v>0</v>
      </c>
      <c r="AR3" s="384">
        <f t="shared" si="1"/>
        <v>0</v>
      </c>
      <c r="AS3" s="384">
        <f t="shared" si="1"/>
        <v>0</v>
      </c>
      <c r="AT3" s="304">
        <f>COUNTIF(AT4:AT86,"OUI")</f>
        <v>0</v>
      </c>
      <c r="AU3" s="305" t="s">
        <v>395</v>
      </c>
      <c r="AV3" s="141"/>
      <c r="AW3" s="141"/>
      <c r="AX3" s="140"/>
      <c r="AY3" s="140"/>
      <c r="AZ3" s="140"/>
      <c r="BA3" s="140"/>
      <c r="BB3" s="140"/>
      <c r="BC3" s="142"/>
      <c r="BD3" s="142"/>
      <c r="BE3" s="142"/>
    </row>
    <row r="4" spans="1:66" x14ac:dyDescent="0.2">
      <c r="A4" s="174" t="str">
        <f>IF(Liste!$B23&lt;&gt;"",Liste!$B23,"")</f>
        <v/>
      </c>
      <c r="B4" s="174" t="str">
        <f>IF(Liste!$B23&lt;&gt;"",Liste!$C23,"")</f>
        <v/>
      </c>
      <c r="C4" s="174" t="str">
        <f>IF(Liste!$B23&lt;&gt;"",A4&amp;" "&amp;B4,"")</f>
        <v/>
      </c>
      <c r="D4" s="175" t="str">
        <f>IF(Liste!$B23&lt;&gt;"",Liste!$D23,"")</f>
        <v/>
      </c>
      <c r="E4" s="174" t="str">
        <f>IF(Liste!$B23&lt;&gt;"",Liste!$E23,"")</f>
        <v/>
      </c>
      <c r="F4" s="176" t="str">
        <f>IF(A4="","",Liste!$E$6)</f>
        <v/>
      </c>
      <c r="G4" s="174" t="str">
        <f>IF(Liste!$B23&lt;&gt;"",Liste!$F23,"")</f>
        <v/>
      </c>
      <c r="H4" s="175" t="str">
        <f>IF(C4&lt;&gt;"",Liste!L23,"")</f>
        <v/>
      </c>
      <c r="I4" s="315" t="str">
        <f>IF(C4&lt;&gt;"",HLOOKUP(C4,Comp1!$C$1:$CG$51,51,FALSE),"")</f>
        <v/>
      </c>
      <c r="J4" s="315" t="str">
        <f>IF(C4&lt;&gt;"",HLOOKUP(C4,GB!$C$1:$CG$9,4,FALSE),"")</f>
        <v/>
      </c>
      <c r="K4" s="315" t="str">
        <f>IF(C4&lt;&gt;"",HLOOKUP(C4,GB!$C$1:$CG$9,5,FALSE),"")</f>
        <v/>
      </c>
      <c r="L4" s="315" t="str">
        <f>IF(C4&lt;&gt;"",HLOOKUP(C4,GB!$C$1:$CG$9,6,FALSE),"")</f>
        <v/>
      </c>
      <c r="M4" s="315" t="str">
        <f>IF(C4&lt;&gt;"",HLOOKUP(C4,GB!$C$1:$CG$9,7,FALSE),"")</f>
        <v/>
      </c>
      <c r="N4" s="315" t="str">
        <f>IF(C4&lt;&gt;"",HLOOKUP(C4,GB!$C$1:$CG$9,8,FALSE),"")</f>
        <v/>
      </c>
      <c r="O4" s="315" t="str">
        <f>IF(C4&lt;&gt;"",HLOOKUP(C4,GB!$C$1:$CG$9,9,FALSE),"")</f>
        <v/>
      </c>
      <c r="P4" s="315" t="str">
        <f>IF(C4&lt;&gt;"",HLOOKUP(C4,Comp3!$C$1:$CG$51,51,FALSE),"")</f>
        <v/>
      </c>
      <c r="Q4" s="315" t="str">
        <f>IF(C4&lt;&gt;"",HLOOKUP(C4,GB!$C$1:$CG$22,19,FALSE),"")</f>
        <v/>
      </c>
      <c r="R4" s="315" t="str">
        <f>IF(C4&lt;&gt;"",HLOOKUP(C4,GB!$C$1:$CG$22,20,FALSE),"")</f>
        <v/>
      </c>
      <c r="S4" s="315" t="str">
        <f>IF(C4&lt;&gt;"",HLOOKUP(C4,GB!$C$1:$CG$22,21,FALSE),"")</f>
        <v/>
      </c>
      <c r="T4" s="315" t="str">
        <f>IF(C4&lt;&gt;"",HLOOKUP(C4,GB!$C$1:$CG$22,22,FALSE),"")</f>
        <v/>
      </c>
      <c r="U4" s="315" t="str">
        <f>IF(C4&lt;&gt;"",HLOOKUP(C4,GB!$C$1:$CG$27,24,FALSE),"")</f>
        <v/>
      </c>
      <c r="V4" s="315" t="str">
        <f>IF(C4&lt;&gt;"",HLOOKUP(C4,GB!$C$1:$CG$27,25,FALSE),"")</f>
        <v/>
      </c>
      <c r="W4" s="315" t="str">
        <f>IF(C4&lt;&gt;"",HLOOKUP(C4,GB!$C$1:$CG$27,26,FALSE),"")</f>
        <v/>
      </c>
      <c r="X4" s="315" t="str">
        <f>IF(C4&lt;&gt;"",HLOOKUP(C4,GB!$C$1:$CG$27,27,FALSE),"")</f>
        <v/>
      </c>
      <c r="Y4" s="315" t="str">
        <f>IF(C4&lt;&gt;"",HLOOKUP(C4,GB!$C$1:$CG$49,36,FALSE),"")</f>
        <v/>
      </c>
      <c r="Z4" s="315" t="str">
        <f>IF(C4&lt;&gt;"",HLOOKUP(C4,GB!$C$1:$CG$49,42,FALSE),"")</f>
        <v/>
      </c>
      <c r="AA4" s="315" t="str">
        <f>IF(C4&lt;&gt;"",HLOOKUP(C4,GB!$C$1:$CG$49,43,FALSE),"")</f>
        <v/>
      </c>
      <c r="AB4" s="315" t="str">
        <f>IF(C4&lt;&gt;"",HLOOKUP(C4,GB!$C$1:$CG$49,44,FALSE),"")</f>
        <v/>
      </c>
      <c r="AC4" s="315" t="str">
        <f>IF(C4&lt;&gt;"",HLOOKUP(C4,GB!$C$1:$CG$49,46,FALSE),"")</f>
        <v/>
      </c>
      <c r="AD4" s="315" t="str">
        <f>IF(C4&lt;&gt;"",HLOOKUP(C4,GB!$C$1:$CG$49,47,FALSE),"")</f>
        <v/>
      </c>
      <c r="AE4" s="315" t="str">
        <f>IF(C4&lt;&gt;"",HLOOKUP(C4,GB!$C$1:$CG$49,48,FALSE),"")</f>
        <v/>
      </c>
      <c r="AF4" s="315" t="str">
        <f>IF(C4&lt;&gt;"",HLOOKUP(C4,Comp2!$C$1:$CG$36,36,FALSE),"")</f>
        <v/>
      </c>
      <c r="AG4" s="315" t="str">
        <f>IF(C4&lt;&gt;"",HLOOKUP(C4,'C4'!$C$1:$CG$27,27,FALSE),"")</f>
        <v/>
      </c>
      <c r="AH4" s="283" t="str">
        <f>IF(C4&lt;&gt;"",HLOOKUP(C4,Attest.!$C$1:$CG$4,4,FALSE),"")</f>
        <v/>
      </c>
      <c r="AI4" s="283" t="str">
        <f>IF(C4&lt;&gt;"",HLOOKUP(C4,Attest.!$C$1:$CG$5,5,FALSE),"")</f>
        <v/>
      </c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175" t="str">
        <f>IF(C4="","",IF(H4="NON","OUI","NON"))</f>
        <v/>
      </c>
      <c r="AU4" s="382" t="s">
        <v>396</v>
      </c>
      <c r="BN4" s="1" t="str">
        <f>IF(H4="NON",C4,"")</f>
        <v/>
      </c>
    </row>
    <row r="5" spans="1:66" x14ac:dyDescent="0.2">
      <c r="A5" s="174" t="str">
        <f>IF(Liste!$B24&lt;&gt;"",Liste!$B24,"")</f>
        <v/>
      </c>
      <c r="B5" s="174" t="str">
        <f>IF(Liste!$B24&lt;&gt;"",Liste!$C24,"")</f>
        <v/>
      </c>
      <c r="C5" s="174" t="str">
        <f>IF(Liste!$B24&lt;&gt;"",A5&amp;" "&amp;B5,"")</f>
        <v/>
      </c>
      <c r="D5" s="175" t="str">
        <f>IF(Liste!$B24&lt;&gt;"",Liste!$D24,"")</f>
        <v/>
      </c>
      <c r="E5" s="174" t="str">
        <f>IF(Liste!$B24&lt;&gt;"",Liste!$E24,"")</f>
        <v/>
      </c>
      <c r="F5" s="176" t="str">
        <f>IF(A5="","",Liste!$E$6)</f>
        <v/>
      </c>
      <c r="G5" s="174" t="str">
        <f>IF(Liste!$B24&lt;&gt;"",Liste!$F24,"")</f>
        <v/>
      </c>
      <c r="H5" s="175" t="str">
        <f>IF(C5&lt;&gt;"",Liste!L24,"")</f>
        <v/>
      </c>
      <c r="I5" s="315" t="str">
        <f>IF(C5&lt;&gt;"",HLOOKUP(C5,Comp1!$C$1:$CG$51,51,FALSE),"")</f>
        <v/>
      </c>
      <c r="J5" s="315" t="str">
        <f>IF(C5&lt;&gt;"",HLOOKUP(C5,GB!$C$1:$CG$9,4,FALSE),"")</f>
        <v/>
      </c>
      <c r="K5" s="315" t="str">
        <f>IF(C5&lt;&gt;"",HLOOKUP(C5,GB!$C$1:$CG$9,5,FALSE),"")</f>
        <v/>
      </c>
      <c r="L5" s="315" t="str">
        <f>IF(C5&lt;&gt;"",HLOOKUP(C5,GB!$C$1:$CG$9,6,FALSE),"")</f>
        <v/>
      </c>
      <c r="M5" s="315" t="str">
        <f>IF(C5&lt;&gt;"",HLOOKUP(C5,GB!$C$1:$CG$9,7,FALSE),"")</f>
        <v/>
      </c>
      <c r="N5" s="315" t="str">
        <f>IF(C5&lt;&gt;"",HLOOKUP(C5,GB!$C$1:$CG$9,8,FALSE),"")</f>
        <v/>
      </c>
      <c r="O5" s="315" t="str">
        <f>IF(C5&lt;&gt;"",HLOOKUP(C5,GB!$C$1:$CG$9,9,FALSE),"")</f>
        <v/>
      </c>
      <c r="P5" s="315" t="str">
        <f>IF(C5&lt;&gt;"",HLOOKUP(C5,Comp3!$C$1:$CG$51,51,FALSE),"")</f>
        <v/>
      </c>
      <c r="Q5" s="315" t="str">
        <f>IF(C5&lt;&gt;"",HLOOKUP(C5,GB!$C$1:$CG$22,19,FALSE),"")</f>
        <v/>
      </c>
      <c r="R5" s="315" t="str">
        <f>IF(C5&lt;&gt;"",HLOOKUP(C5,GB!$C$1:$CG$22,20,FALSE),"")</f>
        <v/>
      </c>
      <c r="S5" s="315" t="str">
        <f>IF(C5&lt;&gt;"",HLOOKUP(C5,GB!$C$1:$CG$22,21,FALSE),"")</f>
        <v/>
      </c>
      <c r="T5" s="315" t="str">
        <f>IF(C5&lt;&gt;"",HLOOKUP(C5,GB!$C$1:$CG$22,22,FALSE),"")</f>
        <v/>
      </c>
      <c r="U5" s="315" t="str">
        <f>IF(C5&lt;&gt;"",HLOOKUP(C5,GB!$C$1:$CG$27,24,FALSE),"")</f>
        <v/>
      </c>
      <c r="V5" s="315" t="str">
        <f>IF(C5&lt;&gt;"",HLOOKUP(C5,GB!$C$1:$CG$27,25,FALSE),"")</f>
        <v/>
      </c>
      <c r="W5" s="315" t="str">
        <f>IF(C5&lt;&gt;"",HLOOKUP(C5,GB!$C$1:$CG$27,26,FALSE),"")</f>
        <v/>
      </c>
      <c r="X5" s="315" t="str">
        <f>IF(C5&lt;&gt;"",HLOOKUP(C5,GB!$C$1:$CG$27,27,FALSE),"")</f>
        <v/>
      </c>
      <c r="Y5" s="315" t="str">
        <f>IF(C5&lt;&gt;"",HLOOKUP(C5,GB!$C$1:$CG$49,36,FALSE),"")</f>
        <v/>
      </c>
      <c r="Z5" s="315" t="str">
        <f>IF(C5&lt;&gt;"",HLOOKUP(C5,GB!$C$1:$CG$49,42,FALSE),"")</f>
        <v/>
      </c>
      <c r="AA5" s="315" t="str">
        <f>IF(C5&lt;&gt;"",HLOOKUP(C5,GB!$C$1:$CG$49,43,FALSE),"")</f>
        <v/>
      </c>
      <c r="AB5" s="315" t="str">
        <f>IF(C5&lt;&gt;"",HLOOKUP(C5,GB!$C$1:$CG$49,44,FALSE),"")</f>
        <v/>
      </c>
      <c r="AC5" s="315" t="str">
        <f>IF(C5&lt;&gt;"",HLOOKUP(C5,GB!$C$1:$CG$49,46,FALSE),"")</f>
        <v/>
      </c>
      <c r="AD5" s="315" t="str">
        <f>IF(C5&lt;&gt;"",HLOOKUP(C5,GB!$C$1:$CG$49,47,FALSE),"")</f>
        <v/>
      </c>
      <c r="AE5" s="315" t="str">
        <f>IF(C5&lt;&gt;"",HLOOKUP(C5,GB!$C$1:$CG$49,48,FALSE),"")</f>
        <v/>
      </c>
      <c r="AF5" s="315" t="str">
        <f>IF(C5&lt;&gt;"",HLOOKUP(C5,Comp2!$C$1:$CG$36,36,FALSE),"")</f>
        <v/>
      </c>
      <c r="AG5" s="315" t="str">
        <f>IF(C5&lt;&gt;"",HLOOKUP(C5,'C4'!$C$1:$CG$27,27,FALSE),"")</f>
        <v/>
      </c>
      <c r="AH5" s="283" t="str">
        <f>IF(C5&lt;&gt;"",HLOOKUP(C5,Attest.!$C$1:$CG$4,4,FALSE),"")</f>
        <v/>
      </c>
      <c r="AI5" s="283" t="str">
        <f>IF(C5&lt;&gt;"",HLOOKUP(C5,Attest.!$C$1:$CG$5,5,FALSE),"")</f>
        <v/>
      </c>
      <c r="AJ5" s="323"/>
      <c r="AK5" s="323"/>
      <c r="AL5" s="323"/>
      <c r="AM5" s="323"/>
      <c r="AN5" s="323"/>
      <c r="AO5" s="323"/>
      <c r="AP5" s="323"/>
      <c r="AQ5" s="323"/>
      <c r="AR5" s="323"/>
      <c r="AS5" s="323"/>
      <c r="AT5" s="175" t="str">
        <f t="shared" ref="AT5:AT68" si="2">IF(C5="","",IF(H5="NON","OUI","NON"))</f>
        <v/>
      </c>
      <c r="AU5" s="382" t="s">
        <v>320</v>
      </c>
      <c r="BN5" s="1" t="str">
        <f t="shared" ref="BN5:BN68" si="3">IF(H5="NON",C5,"")</f>
        <v/>
      </c>
    </row>
    <row r="6" spans="1:66" x14ac:dyDescent="0.2">
      <c r="A6" s="174" t="str">
        <f>IF(Liste!$B25&lt;&gt;"",Liste!$B25,"")</f>
        <v/>
      </c>
      <c r="B6" s="174" t="str">
        <f>IF(Liste!$B25&lt;&gt;"",Liste!$C25,"")</f>
        <v/>
      </c>
      <c r="C6" s="174" t="str">
        <f>IF(Liste!$B25&lt;&gt;"",A6&amp;" "&amp;B6,"")</f>
        <v/>
      </c>
      <c r="D6" s="175" t="str">
        <f>IF(Liste!$B25&lt;&gt;"",Liste!$D25,"")</f>
        <v/>
      </c>
      <c r="E6" s="174" t="str">
        <f>IF(Liste!$B25&lt;&gt;"",Liste!$E25,"")</f>
        <v/>
      </c>
      <c r="F6" s="176" t="str">
        <f>IF(A6="","",Liste!$E$6)</f>
        <v/>
      </c>
      <c r="G6" s="174" t="str">
        <f>IF(Liste!$B25&lt;&gt;"",Liste!$F25,"")</f>
        <v/>
      </c>
      <c r="H6" s="175" t="str">
        <f>IF(C6&lt;&gt;"",Liste!L25,"")</f>
        <v/>
      </c>
      <c r="I6" s="315" t="str">
        <f>IF(C6&lt;&gt;"",HLOOKUP(C6,Comp1!$C$1:$CG$51,51,FALSE),"")</f>
        <v/>
      </c>
      <c r="J6" s="315" t="str">
        <f>IF(C6&lt;&gt;"",HLOOKUP(C6,GB!$C$1:$CG$9,4,FALSE),"")</f>
        <v/>
      </c>
      <c r="K6" s="315" t="str">
        <f>IF(C6&lt;&gt;"",HLOOKUP(C6,GB!$C$1:$CG$9,5,FALSE),"")</f>
        <v/>
      </c>
      <c r="L6" s="315" t="str">
        <f>IF(C6&lt;&gt;"",HLOOKUP(C6,GB!$C$1:$CG$9,6,FALSE),"")</f>
        <v/>
      </c>
      <c r="M6" s="315" t="str">
        <f>IF(C6&lt;&gt;"",HLOOKUP(C6,GB!$C$1:$CG$9,7,FALSE),"")</f>
        <v/>
      </c>
      <c r="N6" s="315" t="str">
        <f>IF(C6&lt;&gt;"",HLOOKUP(C6,GB!$C$1:$CG$9,8,FALSE),"")</f>
        <v/>
      </c>
      <c r="O6" s="315" t="str">
        <f>IF(C6&lt;&gt;"",HLOOKUP(C6,GB!$C$1:$CG$9,9,FALSE),"")</f>
        <v/>
      </c>
      <c r="P6" s="315" t="str">
        <f>IF(C6&lt;&gt;"",HLOOKUP(C6,Comp3!$C$1:$CG$51,51,FALSE),"")</f>
        <v/>
      </c>
      <c r="Q6" s="315" t="str">
        <f>IF(C6&lt;&gt;"",HLOOKUP(C6,GB!$C$1:$CG$22,19,FALSE),"")</f>
        <v/>
      </c>
      <c r="R6" s="315" t="str">
        <f>IF(C6&lt;&gt;"",HLOOKUP(C6,GB!$C$1:$CG$22,20,FALSE),"")</f>
        <v/>
      </c>
      <c r="S6" s="315" t="str">
        <f>IF(C6&lt;&gt;"",HLOOKUP(C6,GB!$C$1:$CG$22,21,FALSE),"")</f>
        <v/>
      </c>
      <c r="T6" s="315" t="str">
        <f>IF(C6&lt;&gt;"",HLOOKUP(C6,GB!$C$1:$CG$22,22,FALSE),"")</f>
        <v/>
      </c>
      <c r="U6" s="315" t="str">
        <f>IF(C6&lt;&gt;"",HLOOKUP(C6,GB!$C$1:$CG$27,24,FALSE),"")</f>
        <v/>
      </c>
      <c r="V6" s="315" t="str">
        <f>IF(C6&lt;&gt;"",HLOOKUP(C6,GB!$C$1:$CG$27,25,FALSE),"")</f>
        <v/>
      </c>
      <c r="W6" s="315" t="str">
        <f>IF(C6&lt;&gt;"",HLOOKUP(C6,GB!$C$1:$CG$27,26,FALSE),"")</f>
        <v/>
      </c>
      <c r="X6" s="315" t="str">
        <f>IF(C6&lt;&gt;"",HLOOKUP(C6,GB!$C$1:$CG$27,27,FALSE),"")</f>
        <v/>
      </c>
      <c r="Y6" s="315" t="str">
        <f>IF(C6&lt;&gt;"",HLOOKUP(C6,GB!$C$1:$CG$49,36,FALSE),"")</f>
        <v/>
      </c>
      <c r="Z6" s="315" t="str">
        <f>IF(C6&lt;&gt;"",HLOOKUP(C6,GB!$C$1:$CG$49,42,FALSE),"")</f>
        <v/>
      </c>
      <c r="AA6" s="315" t="str">
        <f>IF(C6&lt;&gt;"",HLOOKUP(C6,GB!$C$1:$CG$49,43,FALSE),"")</f>
        <v/>
      </c>
      <c r="AB6" s="315" t="str">
        <f>IF(C6&lt;&gt;"",HLOOKUP(C6,GB!$C$1:$CG$49,44,FALSE),"")</f>
        <v/>
      </c>
      <c r="AC6" s="315" t="str">
        <f>IF(C6&lt;&gt;"",HLOOKUP(C6,GB!$C$1:$CG$49,46,FALSE),"")</f>
        <v/>
      </c>
      <c r="AD6" s="315" t="str">
        <f>IF(C6&lt;&gt;"",HLOOKUP(C6,GB!$C$1:$CG$49,47,FALSE),"")</f>
        <v/>
      </c>
      <c r="AE6" s="315" t="str">
        <f>IF(C6&lt;&gt;"",HLOOKUP(C6,GB!$C$1:$CG$49,48,FALSE),"")</f>
        <v/>
      </c>
      <c r="AF6" s="315" t="str">
        <f>IF(C6&lt;&gt;"",HLOOKUP(C6,Comp2!$C$1:$CG$36,36,FALSE),"")</f>
        <v/>
      </c>
      <c r="AG6" s="315" t="str">
        <f>IF(C6&lt;&gt;"",HLOOKUP(C6,'C4'!$C$1:$CG$27,27,FALSE),"")</f>
        <v/>
      </c>
      <c r="AH6" s="283" t="str">
        <f>IF(C6&lt;&gt;"",HLOOKUP(C6,Attest.!$C$1:$CG$4,4,FALSE),"")</f>
        <v/>
      </c>
      <c r="AI6" s="283" t="str">
        <f>IF(C6&lt;&gt;"",HLOOKUP(C6,Attest.!$C$1:$CG$5,5,FALSE),"")</f>
        <v/>
      </c>
      <c r="AJ6" s="323"/>
      <c r="AK6" s="323"/>
      <c r="AL6" s="323"/>
      <c r="AM6" s="323"/>
      <c r="AN6" s="323"/>
      <c r="AO6" s="323"/>
      <c r="AP6" s="323"/>
      <c r="AQ6" s="323"/>
      <c r="AR6" s="323"/>
      <c r="AS6" s="323"/>
      <c r="AT6" s="175" t="str">
        <f t="shared" si="2"/>
        <v/>
      </c>
      <c r="AU6" s="382" t="s">
        <v>321</v>
      </c>
      <c r="BN6" s="1" t="str">
        <f t="shared" si="3"/>
        <v/>
      </c>
    </row>
    <row r="7" spans="1:66" x14ac:dyDescent="0.2">
      <c r="A7" s="174" t="str">
        <f>IF(Liste!$B26&lt;&gt;"",Liste!$B26,"")</f>
        <v/>
      </c>
      <c r="B7" s="174" t="str">
        <f>IF(Liste!$B26&lt;&gt;"",Liste!$C26,"")</f>
        <v/>
      </c>
      <c r="C7" s="174" t="str">
        <f>IF(Liste!$B26&lt;&gt;"",A7&amp;" "&amp;B7,"")</f>
        <v/>
      </c>
      <c r="D7" s="175" t="str">
        <f>IF(Liste!$B26&lt;&gt;"",Liste!$D26,"")</f>
        <v/>
      </c>
      <c r="E7" s="174" t="str">
        <f>IF(Liste!$B26&lt;&gt;"",Liste!$E26,"")</f>
        <v/>
      </c>
      <c r="F7" s="176" t="str">
        <f>IF(A7="","",Liste!$E$6)</f>
        <v/>
      </c>
      <c r="G7" s="174" t="str">
        <f>IF(Liste!$B26&lt;&gt;"",Liste!$F26,"")</f>
        <v/>
      </c>
      <c r="H7" s="175" t="str">
        <f>IF(C7&lt;&gt;"",Liste!L26,"")</f>
        <v/>
      </c>
      <c r="I7" s="315" t="str">
        <f>IF(C7&lt;&gt;"",HLOOKUP(C7,Comp1!$C$1:$CG$51,51,FALSE),"")</f>
        <v/>
      </c>
      <c r="J7" s="315" t="str">
        <f>IF(C7&lt;&gt;"",HLOOKUP(C7,GB!$C$1:$CG$9,4,FALSE),"")</f>
        <v/>
      </c>
      <c r="K7" s="315" t="str">
        <f>IF(C7&lt;&gt;"",HLOOKUP(C7,GB!$C$1:$CG$9,5,FALSE),"")</f>
        <v/>
      </c>
      <c r="L7" s="315" t="str">
        <f>IF(C7&lt;&gt;"",HLOOKUP(C7,GB!$C$1:$CG$9,6,FALSE),"")</f>
        <v/>
      </c>
      <c r="M7" s="315" t="str">
        <f>IF(C7&lt;&gt;"",HLOOKUP(C7,GB!$C$1:$CG$9,7,FALSE),"")</f>
        <v/>
      </c>
      <c r="N7" s="315" t="str">
        <f>IF(C7&lt;&gt;"",HLOOKUP(C7,GB!$C$1:$CG$9,8,FALSE),"")</f>
        <v/>
      </c>
      <c r="O7" s="315" t="str">
        <f>IF(C7&lt;&gt;"",HLOOKUP(C7,GB!$C$1:$CG$9,9,FALSE),"")</f>
        <v/>
      </c>
      <c r="P7" s="315" t="str">
        <f>IF(C7&lt;&gt;"",HLOOKUP(C7,Comp3!$C$1:$CG$51,51,FALSE),"")</f>
        <v/>
      </c>
      <c r="Q7" s="315" t="str">
        <f>IF(C7&lt;&gt;"",HLOOKUP(C7,GB!$C$1:$CG$22,19,FALSE),"")</f>
        <v/>
      </c>
      <c r="R7" s="315" t="str">
        <f>IF(C7&lt;&gt;"",HLOOKUP(C7,GB!$C$1:$CG$22,20,FALSE),"")</f>
        <v/>
      </c>
      <c r="S7" s="315" t="str">
        <f>IF(C7&lt;&gt;"",HLOOKUP(C7,GB!$C$1:$CG$22,21,FALSE),"")</f>
        <v/>
      </c>
      <c r="T7" s="315" t="str">
        <f>IF(C7&lt;&gt;"",HLOOKUP(C7,GB!$C$1:$CG$22,22,FALSE),"")</f>
        <v/>
      </c>
      <c r="U7" s="315" t="str">
        <f>IF(C7&lt;&gt;"",HLOOKUP(C7,GB!$C$1:$CG$27,24,FALSE),"")</f>
        <v/>
      </c>
      <c r="V7" s="315" t="str">
        <f>IF(C7&lt;&gt;"",HLOOKUP(C7,GB!$C$1:$CG$27,25,FALSE),"")</f>
        <v/>
      </c>
      <c r="W7" s="315" t="str">
        <f>IF(C7&lt;&gt;"",HLOOKUP(C7,GB!$C$1:$CG$27,26,FALSE),"")</f>
        <v/>
      </c>
      <c r="X7" s="315" t="str">
        <f>IF(C7&lt;&gt;"",HLOOKUP(C7,GB!$C$1:$CG$27,27,FALSE),"")</f>
        <v/>
      </c>
      <c r="Y7" s="315" t="str">
        <f>IF(C7&lt;&gt;"",HLOOKUP(C7,GB!$C$1:$CG$49,36,FALSE),"")</f>
        <v/>
      </c>
      <c r="Z7" s="315" t="str">
        <f>IF(C7&lt;&gt;"",HLOOKUP(C7,GB!$C$1:$CG$49,42,FALSE),"")</f>
        <v/>
      </c>
      <c r="AA7" s="315" t="str">
        <f>IF(C7&lt;&gt;"",HLOOKUP(C7,GB!$C$1:$CG$49,43,FALSE),"")</f>
        <v/>
      </c>
      <c r="AB7" s="315" t="str">
        <f>IF(C7&lt;&gt;"",HLOOKUP(C7,GB!$C$1:$CG$49,44,FALSE),"")</f>
        <v/>
      </c>
      <c r="AC7" s="315" t="str">
        <f>IF(C7&lt;&gt;"",HLOOKUP(C7,GB!$C$1:$CG$49,46,FALSE),"")</f>
        <v/>
      </c>
      <c r="AD7" s="315" t="str">
        <f>IF(C7&lt;&gt;"",HLOOKUP(C7,GB!$C$1:$CG$49,47,FALSE),"")</f>
        <v/>
      </c>
      <c r="AE7" s="315" t="str">
        <f>IF(C7&lt;&gt;"",HLOOKUP(C7,GB!$C$1:$CG$49,48,FALSE),"")</f>
        <v/>
      </c>
      <c r="AF7" s="315" t="str">
        <f>IF(C7&lt;&gt;"",HLOOKUP(C7,Comp2!$C$1:$CG$36,36,FALSE),"")</f>
        <v/>
      </c>
      <c r="AG7" s="315" t="str">
        <f>IF(C7&lt;&gt;"",HLOOKUP(C7,'C4'!$C$1:$CG$27,27,FALSE),"")</f>
        <v/>
      </c>
      <c r="AH7" s="283" t="str">
        <f>IF(C7&lt;&gt;"",HLOOKUP(C7,Attest.!$C$1:$CG$4,4,FALSE),"")</f>
        <v/>
      </c>
      <c r="AI7" s="283" t="str">
        <f>IF(C7&lt;&gt;"",HLOOKUP(C7,Attest.!$C$1:$CG$5,5,FALSE),"")</f>
        <v/>
      </c>
      <c r="AJ7" s="323"/>
      <c r="AK7" s="323"/>
      <c r="AL7" s="323"/>
      <c r="AM7" s="323"/>
      <c r="AN7" s="323"/>
      <c r="AO7" s="323"/>
      <c r="AP7" s="323"/>
      <c r="AQ7" s="323"/>
      <c r="AR7" s="323"/>
      <c r="AS7" s="323"/>
      <c r="AT7" s="175" t="str">
        <f t="shared" si="2"/>
        <v/>
      </c>
      <c r="AU7" s="382" t="s">
        <v>322</v>
      </c>
      <c r="BN7" s="1" t="str">
        <f t="shared" si="3"/>
        <v/>
      </c>
    </row>
    <row r="8" spans="1:66" x14ac:dyDescent="0.2">
      <c r="A8" s="174" t="str">
        <f>IF(Liste!$B27&lt;&gt;"",Liste!$B27,"")</f>
        <v/>
      </c>
      <c r="B8" s="174" t="str">
        <f>IF(Liste!$B27&lt;&gt;"",Liste!$C27,"")</f>
        <v/>
      </c>
      <c r="C8" s="174" t="str">
        <f>IF(Liste!$B27&lt;&gt;"",A8&amp;" "&amp;B8,"")</f>
        <v/>
      </c>
      <c r="D8" s="175" t="str">
        <f>IF(Liste!$B27&lt;&gt;"",Liste!$D27,"")</f>
        <v/>
      </c>
      <c r="E8" s="174" t="str">
        <f>IF(Liste!$B27&lt;&gt;"",Liste!$E27,"")</f>
        <v/>
      </c>
      <c r="F8" s="176" t="str">
        <f>IF(A8="","",Liste!$E$6)</f>
        <v/>
      </c>
      <c r="G8" s="174" t="str">
        <f>IF(Liste!$B27&lt;&gt;"",Liste!$F27,"")</f>
        <v/>
      </c>
      <c r="H8" s="175" t="str">
        <f>IF(C8&lt;&gt;"",Liste!L27,"")</f>
        <v/>
      </c>
      <c r="I8" s="315" t="str">
        <f>IF(C8&lt;&gt;"",HLOOKUP(C8,Comp1!$C$1:$CG$51,51,FALSE),"")</f>
        <v/>
      </c>
      <c r="J8" s="315" t="str">
        <f>IF(C8&lt;&gt;"",HLOOKUP(C8,GB!$C$1:$CG$9,4,FALSE),"")</f>
        <v/>
      </c>
      <c r="K8" s="315" t="str">
        <f>IF(C8&lt;&gt;"",HLOOKUP(C8,GB!$C$1:$CG$9,5,FALSE),"")</f>
        <v/>
      </c>
      <c r="L8" s="315" t="str">
        <f>IF(C8&lt;&gt;"",HLOOKUP(C8,GB!$C$1:$CG$9,6,FALSE),"")</f>
        <v/>
      </c>
      <c r="M8" s="315" t="str">
        <f>IF(C8&lt;&gt;"",HLOOKUP(C8,GB!$C$1:$CG$9,7,FALSE),"")</f>
        <v/>
      </c>
      <c r="N8" s="315" t="str">
        <f>IF(C8&lt;&gt;"",HLOOKUP(C8,GB!$C$1:$CG$9,8,FALSE),"")</f>
        <v/>
      </c>
      <c r="O8" s="315" t="str">
        <f>IF(C8&lt;&gt;"",HLOOKUP(C8,GB!$C$1:$CG$9,9,FALSE),"")</f>
        <v/>
      </c>
      <c r="P8" s="315" t="str">
        <f>IF(C8&lt;&gt;"",HLOOKUP(C8,Comp3!$C$1:$CG$51,51,FALSE),"")</f>
        <v/>
      </c>
      <c r="Q8" s="315" t="str">
        <f>IF(C8&lt;&gt;"",HLOOKUP(C8,GB!$C$1:$CG$22,19,FALSE),"")</f>
        <v/>
      </c>
      <c r="R8" s="315" t="str">
        <f>IF(C8&lt;&gt;"",HLOOKUP(C8,GB!$C$1:$CG$22,20,FALSE),"")</f>
        <v/>
      </c>
      <c r="S8" s="315" t="str">
        <f>IF(C8&lt;&gt;"",HLOOKUP(C8,GB!$C$1:$CG$22,21,FALSE),"")</f>
        <v/>
      </c>
      <c r="T8" s="315" t="str">
        <f>IF(C8&lt;&gt;"",HLOOKUP(C8,GB!$C$1:$CG$22,22,FALSE),"")</f>
        <v/>
      </c>
      <c r="U8" s="315" t="str">
        <f>IF(C8&lt;&gt;"",HLOOKUP(C8,GB!$C$1:$CG$27,24,FALSE),"")</f>
        <v/>
      </c>
      <c r="V8" s="315" t="str">
        <f>IF(C8&lt;&gt;"",HLOOKUP(C8,GB!$C$1:$CG$27,25,FALSE),"")</f>
        <v/>
      </c>
      <c r="W8" s="315" t="str">
        <f>IF(C8&lt;&gt;"",HLOOKUP(C8,GB!$C$1:$CG$27,26,FALSE),"")</f>
        <v/>
      </c>
      <c r="X8" s="315" t="str">
        <f>IF(C8&lt;&gt;"",HLOOKUP(C8,GB!$C$1:$CG$27,27,FALSE),"")</f>
        <v/>
      </c>
      <c r="Y8" s="315" t="str">
        <f>IF(C8&lt;&gt;"",HLOOKUP(C8,GB!$C$1:$CG$49,36,FALSE),"")</f>
        <v/>
      </c>
      <c r="Z8" s="315" t="str">
        <f>IF(C8&lt;&gt;"",HLOOKUP(C8,GB!$C$1:$CG$49,42,FALSE),"")</f>
        <v/>
      </c>
      <c r="AA8" s="315" t="str">
        <f>IF(C8&lt;&gt;"",HLOOKUP(C8,GB!$C$1:$CG$49,43,FALSE),"")</f>
        <v/>
      </c>
      <c r="AB8" s="315" t="str">
        <f>IF(C8&lt;&gt;"",HLOOKUP(C8,GB!$C$1:$CG$49,44,FALSE),"")</f>
        <v/>
      </c>
      <c r="AC8" s="315" t="str">
        <f>IF(C8&lt;&gt;"",HLOOKUP(C8,GB!$C$1:$CG$49,46,FALSE),"")</f>
        <v/>
      </c>
      <c r="AD8" s="315" t="str">
        <f>IF(C8&lt;&gt;"",HLOOKUP(C8,GB!$C$1:$CG$49,47,FALSE),"")</f>
        <v/>
      </c>
      <c r="AE8" s="315" t="str">
        <f>IF(C8&lt;&gt;"",HLOOKUP(C8,GB!$C$1:$CG$49,48,FALSE),"")</f>
        <v/>
      </c>
      <c r="AF8" s="315" t="str">
        <f>IF(C8&lt;&gt;"",HLOOKUP(C8,Comp2!$C$1:$CG$36,36,FALSE),"")</f>
        <v/>
      </c>
      <c r="AG8" s="315" t="str">
        <f>IF(C8&lt;&gt;"",HLOOKUP(C8,'C4'!$C$1:$CG$27,27,FALSE),"")</f>
        <v/>
      </c>
      <c r="AH8" s="283" t="str">
        <f>IF(C8&lt;&gt;"",HLOOKUP(C8,Attest.!$C$1:$CG$4,4,FALSE),"")</f>
        <v/>
      </c>
      <c r="AI8" s="283" t="str">
        <f>IF(C8&lt;&gt;"",HLOOKUP(C8,Attest.!$C$1:$CG$5,5,FALSE),"")</f>
        <v/>
      </c>
      <c r="AJ8" s="323"/>
      <c r="AK8" s="323"/>
      <c r="AL8" s="323"/>
      <c r="AM8" s="323"/>
      <c r="AN8" s="323"/>
      <c r="AO8" s="323"/>
      <c r="AP8" s="323"/>
      <c r="AQ8" s="323"/>
      <c r="AR8" s="323"/>
      <c r="AS8" s="323"/>
      <c r="AT8" s="175" t="str">
        <f t="shared" si="2"/>
        <v/>
      </c>
      <c r="AU8" s="382" t="s">
        <v>323</v>
      </c>
      <c r="BN8" s="1" t="str">
        <f t="shared" si="3"/>
        <v/>
      </c>
    </row>
    <row r="9" spans="1:66" x14ac:dyDescent="0.2">
      <c r="A9" s="174" t="str">
        <f>IF(Liste!$B28&lt;&gt;"",Liste!$B28,"")</f>
        <v/>
      </c>
      <c r="B9" s="174" t="str">
        <f>IF(Liste!$B28&lt;&gt;"",Liste!$C28,"")</f>
        <v/>
      </c>
      <c r="C9" s="174" t="str">
        <f>IF(Liste!$B28&lt;&gt;"",A9&amp;" "&amp;B9,"")</f>
        <v/>
      </c>
      <c r="D9" s="175" t="str">
        <f>IF(Liste!$B28&lt;&gt;"",Liste!$D28,"")</f>
        <v/>
      </c>
      <c r="E9" s="174" t="str">
        <f>IF(Liste!$B28&lt;&gt;"",Liste!$E28,"")</f>
        <v/>
      </c>
      <c r="F9" s="176" t="str">
        <f>IF(A9="","",Liste!$E$6)</f>
        <v/>
      </c>
      <c r="G9" s="174" t="str">
        <f>IF(Liste!$B28&lt;&gt;"",Liste!$F28,"")</f>
        <v/>
      </c>
      <c r="H9" s="175" t="str">
        <f>IF(C9&lt;&gt;"",Liste!L28,"")</f>
        <v/>
      </c>
      <c r="I9" s="315" t="str">
        <f>IF(C9&lt;&gt;"",HLOOKUP(C9,Comp1!$C$1:$CG$51,51,FALSE),"")</f>
        <v/>
      </c>
      <c r="J9" s="315" t="str">
        <f>IF(C9&lt;&gt;"",HLOOKUP(C9,GB!$C$1:$CG$9,4,FALSE),"")</f>
        <v/>
      </c>
      <c r="K9" s="315" t="str">
        <f>IF(C9&lt;&gt;"",HLOOKUP(C9,GB!$C$1:$CG$9,5,FALSE),"")</f>
        <v/>
      </c>
      <c r="L9" s="315" t="str">
        <f>IF(C9&lt;&gt;"",HLOOKUP(C9,GB!$C$1:$CG$9,6,FALSE),"")</f>
        <v/>
      </c>
      <c r="M9" s="315" t="str">
        <f>IF(C9&lt;&gt;"",HLOOKUP(C9,GB!$C$1:$CG$9,7,FALSE),"")</f>
        <v/>
      </c>
      <c r="N9" s="315" t="str">
        <f>IF(C9&lt;&gt;"",HLOOKUP(C9,GB!$C$1:$CG$9,8,FALSE),"")</f>
        <v/>
      </c>
      <c r="O9" s="315" t="str">
        <f>IF(C9&lt;&gt;"",HLOOKUP(C9,GB!$C$1:$CG$9,9,FALSE),"")</f>
        <v/>
      </c>
      <c r="P9" s="315" t="str">
        <f>IF(C9&lt;&gt;"",HLOOKUP(C9,Comp3!$C$1:$CG$51,51,FALSE),"")</f>
        <v/>
      </c>
      <c r="Q9" s="315" t="str">
        <f>IF(C9&lt;&gt;"",HLOOKUP(C9,GB!$C$1:$CG$22,19,FALSE),"")</f>
        <v/>
      </c>
      <c r="R9" s="315" t="str">
        <f>IF(C9&lt;&gt;"",HLOOKUP(C9,GB!$C$1:$CG$22,20,FALSE),"")</f>
        <v/>
      </c>
      <c r="S9" s="315" t="str">
        <f>IF(C9&lt;&gt;"",HLOOKUP(C9,GB!$C$1:$CG$22,21,FALSE),"")</f>
        <v/>
      </c>
      <c r="T9" s="315" t="str">
        <f>IF(C9&lt;&gt;"",HLOOKUP(C9,GB!$C$1:$CG$22,22,FALSE),"")</f>
        <v/>
      </c>
      <c r="U9" s="315" t="str">
        <f>IF(C9&lt;&gt;"",HLOOKUP(C9,GB!$C$1:$CG$27,24,FALSE),"")</f>
        <v/>
      </c>
      <c r="V9" s="315" t="str">
        <f>IF(C9&lt;&gt;"",HLOOKUP(C9,GB!$C$1:$CG$27,25,FALSE),"")</f>
        <v/>
      </c>
      <c r="W9" s="315" t="str">
        <f>IF(C9&lt;&gt;"",HLOOKUP(C9,GB!$C$1:$CG$27,26,FALSE),"")</f>
        <v/>
      </c>
      <c r="X9" s="315" t="str">
        <f>IF(C9&lt;&gt;"",HLOOKUP(C9,GB!$C$1:$CG$27,27,FALSE),"")</f>
        <v/>
      </c>
      <c r="Y9" s="315" t="str">
        <f>IF(C9&lt;&gt;"",HLOOKUP(C9,GB!$C$1:$CG$49,36,FALSE),"")</f>
        <v/>
      </c>
      <c r="Z9" s="315" t="str">
        <f>IF(C9&lt;&gt;"",HLOOKUP(C9,GB!$C$1:$CG$49,42,FALSE),"")</f>
        <v/>
      </c>
      <c r="AA9" s="315" t="str">
        <f>IF(C9&lt;&gt;"",HLOOKUP(C9,GB!$C$1:$CG$49,43,FALSE),"")</f>
        <v/>
      </c>
      <c r="AB9" s="315" t="str">
        <f>IF(C9&lt;&gt;"",HLOOKUP(C9,GB!$C$1:$CG$49,44,FALSE),"")</f>
        <v/>
      </c>
      <c r="AC9" s="315" t="str">
        <f>IF(C9&lt;&gt;"",HLOOKUP(C9,GB!$C$1:$CG$49,46,FALSE),"")</f>
        <v/>
      </c>
      <c r="AD9" s="315" t="str">
        <f>IF(C9&lt;&gt;"",HLOOKUP(C9,GB!$C$1:$CG$49,47,FALSE),"")</f>
        <v/>
      </c>
      <c r="AE9" s="315" t="str">
        <f>IF(C9&lt;&gt;"",HLOOKUP(C9,GB!$C$1:$CG$49,48,FALSE),"")</f>
        <v/>
      </c>
      <c r="AF9" s="315" t="str">
        <f>IF(C9&lt;&gt;"",HLOOKUP(C9,Comp2!$C$1:$CG$36,36,FALSE),"")</f>
        <v/>
      </c>
      <c r="AG9" s="315" t="str">
        <f>IF(C9&lt;&gt;"",HLOOKUP(C9,'C4'!$C$1:$CG$27,27,FALSE),"")</f>
        <v/>
      </c>
      <c r="AH9" s="283" t="str">
        <f>IF(C9&lt;&gt;"",HLOOKUP(C9,Attest.!$C$1:$CG$4,4,FALSE),"")</f>
        <v/>
      </c>
      <c r="AI9" s="283" t="str">
        <f>IF(C9&lt;&gt;"",HLOOKUP(C9,Attest.!$C$1:$CG$5,5,FALSE),"")</f>
        <v/>
      </c>
      <c r="AJ9" s="323"/>
      <c r="AK9" s="323"/>
      <c r="AL9" s="323"/>
      <c r="AM9" s="323"/>
      <c r="AN9" s="323"/>
      <c r="AO9" s="323"/>
      <c r="AP9" s="323"/>
      <c r="AQ9" s="323"/>
      <c r="AR9" s="323"/>
      <c r="AS9" s="323"/>
      <c r="AT9" s="175" t="str">
        <f t="shared" si="2"/>
        <v/>
      </c>
      <c r="AU9" s="382" t="s">
        <v>324</v>
      </c>
      <c r="BN9" s="1" t="str">
        <f t="shared" si="3"/>
        <v/>
      </c>
    </row>
    <row r="10" spans="1:66" x14ac:dyDescent="0.2">
      <c r="A10" s="174" t="str">
        <f>IF(Liste!$B29&lt;&gt;"",Liste!$B29,"")</f>
        <v/>
      </c>
      <c r="B10" s="174" t="str">
        <f>IF(Liste!$B29&lt;&gt;"",Liste!$C29,"")</f>
        <v/>
      </c>
      <c r="C10" s="174" t="str">
        <f>IF(Liste!$B29&lt;&gt;"",A10&amp;" "&amp;B10,"")</f>
        <v/>
      </c>
      <c r="D10" s="175" t="str">
        <f>IF(Liste!$B29&lt;&gt;"",Liste!$D29,"")</f>
        <v/>
      </c>
      <c r="E10" s="174" t="str">
        <f>IF(Liste!$B29&lt;&gt;"",Liste!$E29,"")</f>
        <v/>
      </c>
      <c r="F10" s="176" t="str">
        <f>IF(A10="","",Liste!$E$6)</f>
        <v/>
      </c>
      <c r="G10" s="174" t="str">
        <f>IF(Liste!$B29&lt;&gt;"",Liste!$F29,"")</f>
        <v/>
      </c>
      <c r="H10" s="175" t="str">
        <f>IF(C10&lt;&gt;"",Liste!L29,"")</f>
        <v/>
      </c>
      <c r="I10" s="315" t="str">
        <f>IF(C10&lt;&gt;"",HLOOKUP(C10,Comp1!$C$1:$CG$51,51,FALSE),"")</f>
        <v/>
      </c>
      <c r="J10" s="315" t="str">
        <f>IF(C10&lt;&gt;"",HLOOKUP(C10,GB!$C$1:$CG$9,4,FALSE),"")</f>
        <v/>
      </c>
      <c r="K10" s="315" t="str">
        <f>IF(C10&lt;&gt;"",HLOOKUP(C10,GB!$C$1:$CG$9,5,FALSE),"")</f>
        <v/>
      </c>
      <c r="L10" s="315" t="str">
        <f>IF(C10&lt;&gt;"",HLOOKUP(C10,GB!$C$1:$CG$9,6,FALSE),"")</f>
        <v/>
      </c>
      <c r="M10" s="315" t="str">
        <f>IF(C10&lt;&gt;"",HLOOKUP(C10,GB!$C$1:$CG$9,7,FALSE),"")</f>
        <v/>
      </c>
      <c r="N10" s="315" t="str">
        <f>IF(C10&lt;&gt;"",HLOOKUP(C10,GB!$C$1:$CG$9,8,FALSE),"")</f>
        <v/>
      </c>
      <c r="O10" s="315" t="str">
        <f>IF(C10&lt;&gt;"",HLOOKUP(C10,GB!$C$1:$CG$9,9,FALSE),"")</f>
        <v/>
      </c>
      <c r="P10" s="315" t="str">
        <f>IF(C10&lt;&gt;"",HLOOKUP(C10,Comp3!$C$1:$CG$51,51,FALSE),"")</f>
        <v/>
      </c>
      <c r="Q10" s="315" t="str">
        <f>IF(C10&lt;&gt;"",HLOOKUP(C10,GB!$C$1:$CG$22,19,FALSE),"")</f>
        <v/>
      </c>
      <c r="R10" s="315" t="str">
        <f>IF(C10&lt;&gt;"",HLOOKUP(C10,GB!$C$1:$CG$22,20,FALSE),"")</f>
        <v/>
      </c>
      <c r="S10" s="315" t="str">
        <f>IF(C10&lt;&gt;"",HLOOKUP(C10,GB!$C$1:$CG$22,21,FALSE),"")</f>
        <v/>
      </c>
      <c r="T10" s="315" t="str">
        <f>IF(C10&lt;&gt;"",HLOOKUP(C10,GB!$C$1:$CG$22,22,FALSE),"")</f>
        <v/>
      </c>
      <c r="U10" s="315" t="str">
        <f>IF(C10&lt;&gt;"",HLOOKUP(C10,GB!$C$1:$CG$27,24,FALSE),"")</f>
        <v/>
      </c>
      <c r="V10" s="315" t="str">
        <f>IF(C10&lt;&gt;"",HLOOKUP(C10,GB!$C$1:$CG$27,25,FALSE),"")</f>
        <v/>
      </c>
      <c r="W10" s="315" t="str">
        <f>IF(C10&lt;&gt;"",HLOOKUP(C10,GB!$C$1:$CG$27,26,FALSE),"")</f>
        <v/>
      </c>
      <c r="X10" s="315" t="str">
        <f>IF(C10&lt;&gt;"",HLOOKUP(C10,GB!$C$1:$CG$27,27,FALSE),"")</f>
        <v/>
      </c>
      <c r="Y10" s="315" t="str">
        <f>IF(C10&lt;&gt;"",HLOOKUP(C10,GB!$C$1:$CG$49,36,FALSE),"")</f>
        <v/>
      </c>
      <c r="Z10" s="315" t="str">
        <f>IF(C10&lt;&gt;"",HLOOKUP(C10,GB!$C$1:$CG$49,42,FALSE),"")</f>
        <v/>
      </c>
      <c r="AA10" s="315" t="str">
        <f>IF(C10&lt;&gt;"",HLOOKUP(C10,GB!$C$1:$CG$49,43,FALSE),"")</f>
        <v/>
      </c>
      <c r="AB10" s="315" t="str">
        <f>IF(C10&lt;&gt;"",HLOOKUP(C10,GB!$C$1:$CG$49,44,FALSE),"")</f>
        <v/>
      </c>
      <c r="AC10" s="315" t="str">
        <f>IF(C10&lt;&gt;"",HLOOKUP(C10,GB!$C$1:$CG$49,46,FALSE),"")</f>
        <v/>
      </c>
      <c r="AD10" s="315" t="str">
        <f>IF(C10&lt;&gt;"",HLOOKUP(C10,GB!$C$1:$CG$49,47,FALSE),"")</f>
        <v/>
      </c>
      <c r="AE10" s="315" t="str">
        <f>IF(C10&lt;&gt;"",HLOOKUP(C10,GB!$C$1:$CG$49,48,FALSE),"")</f>
        <v/>
      </c>
      <c r="AF10" s="315" t="str">
        <f>IF(C10&lt;&gt;"",HLOOKUP(C10,Comp2!$C$1:$CG$36,36,FALSE),"")</f>
        <v/>
      </c>
      <c r="AG10" s="315" t="str">
        <f>IF(C10&lt;&gt;"",HLOOKUP(C10,'C4'!$C$1:$CG$27,27,FALSE),"")</f>
        <v/>
      </c>
      <c r="AH10" s="283" t="str">
        <f>IF(C10&lt;&gt;"",HLOOKUP(C10,Attest.!$C$1:$CG$4,4,FALSE),"")</f>
        <v/>
      </c>
      <c r="AI10" s="283" t="str">
        <f>IF(C10&lt;&gt;"",HLOOKUP(C10,Attest.!$C$1:$CG$5,5,FALSE),"")</f>
        <v/>
      </c>
      <c r="AJ10" s="323"/>
      <c r="AK10" s="323"/>
      <c r="AL10" s="323"/>
      <c r="AM10" s="323"/>
      <c r="AN10" s="323"/>
      <c r="AO10" s="323"/>
      <c r="AP10" s="323"/>
      <c r="AQ10" s="323"/>
      <c r="AR10" s="323"/>
      <c r="AS10" s="323"/>
      <c r="AT10" s="175" t="str">
        <f>IF(C10="","",IF(H10="NON","OUI","NON"))</f>
        <v/>
      </c>
      <c r="AU10" s="382" t="s">
        <v>325</v>
      </c>
      <c r="BN10" s="1" t="str">
        <f t="shared" si="3"/>
        <v/>
      </c>
    </row>
    <row r="11" spans="1:66" x14ac:dyDescent="0.2">
      <c r="A11" s="174" t="str">
        <f>IF(Liste!$B30&lt;&gt;"",Liste!$B30,"")</f>
        <v/>
      </c>
      <c r="B11" s="174" t="str">
        <f>IF(Liste!$B30&lt;&gt;"",Liste!$C30,"")</f>
        <v/>
      </c>
      <c r="C11" s="174" t="str">
        <f>IF(Liste!$B30&lt;&gt;"",A11&amp;" "&amp;B11,"")</f>
        <v/>
      </c>
      <c r="D11" s="175" t="str">
        <f>IF(Liste!$B30&lt;&gt;"",Liste!$D30,"")</f>
        <v/>
      </c>
      <c r="E11" s="174" t="str">
        <f>IF(Liste!$B30&lt;&gt;"",Liste!$E30,"")</f>
        <v/>
      </c>
      <c r="F11" s="176" t="str">
        <f>IF(A11="","",Liste!$E$6)</f>
        <v/>
      </c>
      <c r="G11" s="174" t="str">
        <f>IF(Liste!$B30&lt;&gt;"",Liste!$F30,"")</f>
        <v/>
      </c>
      <c r="H11" s="175" t="str">
        <f>IF(C11&lt;&gt;"",Liste!L30,"")</f>
        <v/>
      </c>
      <c r="I11" s="315" t="str">
        <f>IF(C11&lt;&gt;"",HLOOKUP(C11,Comp1!$C$1:$CG$51,51,FALSE),"")</f>
        <v/>
      </c>
      <c r="J11" s="315" t="str">
        <f>IF(C11&lt;&gt;"",HLOOKUP(C11,GB!$C$1:$CG$9,4,FALSE),"")</f>
        <v/>
      </c>
      <c r="K11" s="315" t="str">
        <f>IF(C11&lt;&gt;"",HLOOKUP(C11,GB!$C$1:$CG$9,5,FALSE),"")</f>
        <v/>
      </c>
      <c r="L11" s="315" t="str">
        <f>IF(C11&lt;&gt;"",HLOOKUP(C11,GB!$C$1:$CG$9,6,FALSE),"")</f>
        <v/>
      </c>
      <c r="M11" s="315" t="str">
        <f>IF(C11&lt;&gt;"",HLOOKUP(C11,GB!$C$1:$CG$9,7,FALSE),"")</f>
        <v/>
      </c>
      <c r="N11" s="315" t="str">
        <f>IF(C11&lt;&gt;"",HLOOKUP(C11,GB!$C$1:$CG$9,8,FALSE),"")</f>
        <v/>
      </c>
      <c r="O11" s="315" t="str">
        <f>IF(C11&lt;&gt;"",HLOOKUP(C11,GB!$C$1:$CG$9,9,FALSE),"")</f>
        <v/>
      </c>
      <c r="P11" s="315" t="str">
        <f>IF(C11&lt;&gt;"",HLOOKUP(C11,Comp3!$C$1:$CG$51,51,FALSE),"")</f>
        <v/>
      </c>
      <c r="Q11" s="315" t="str">
        <f>IF(C11&lt;&gt;"",HLOOKUP(C11,GB!$C$1:$CG$22,19,FALSE),"")</f>
        <v/>
      </c>
      <c r="R11" s="315" t="str">
        <f>IF(C11&lt;&gt;"",HLOOKUP(C11,GB!$C$1:$CG$22,20,FALSE),"")</f>
        <v/>
      </c>
      <c r="S11" s="315" t="str">
        <f>IF(C11&lt;&gt;"",HLOOKUP(C11,GB!$C$1:$CG$22,21,FALSE),"")</f>
        <v/>
      </c>
      <c r="T11" s="315" t="str">
        <f>IF(C11&lt;&gt;"",HLOOKUP(C11,GB!$C$1:$CG$22,22,FALSE),"")</f>
        <v/>
      </c>
      <c r="U11" s="315" t="str">
        <f>IF(C11&lt;&gt;"",HLOOKUP(C11,GB!$C$1:$CG$27,24,FALSE),"")</f>
        <v/>
      </c>
      <c r="V11" s="315" t="str">
        <f>IF(C11&lt;&gt;"",HLOOKUP(C11,GB!$C$1:$CG$27,25,FALSE),"")</f>
        <v/>
      </c>
      <c r="W11" s="315" t="str">
        <f>IF(C11&lt;&gt;"",HLOOKUP(C11,GB!$C$1:$CG$27,26,FALSE),"")</f>
        <v/>
      </c>
      <c r="X11" s="315" t="str">
        <f>IF(C11&lt;&gt;"",HLOOKUP(C11,GB!$C$1:$CG$27,27,FALSE),"")</f>
        <v/>
      </c>
      <c r="Y11" s="315" t="str">
        <f>IF(C11&lt;&gt;"",HLOOKUP(C11,GB!$C$1:$CG$49,36,FALSE),"")</f>
        <v/>
      </c>
      <c r="Z11" s="315" t="str">
        <f>IF(C11&lt;&gt;"",HLOOKUP(C11,GB!$C$1:$CG$49,42,FALSE),"")</f>
        <v/>
      </c>
      <c r="AA11" s="315" t="str">
        <f>IF(C11&lt;&gt;"",HLOOKUP(C11,GB!$C$1:$CG$49,43,FALSE),"")</f>
        <v/>
      </c>
      <c r="AB11" s="315" t="str">
        <f>IF(C11&lt;&gt;"",HLOOKUP(C11,GB!$C$1:$CG$49,44,FALSE),"")</f>
        <v/>
      </c>
      <c r="AC11" s="315" t="str">
        <f>IF(C11&lt;&gt;"",HLOOKUP(C11,GB!$C$1:$CG$49,46,FALSE),"")</f>
        <v/>
      </c>
      <c r="AD11" s="315" t="str">
        <f>IF(C11&lt;&gt;"",HLOOKUP(C11,GB!$C$1:$CG$49,47,FALSE),"")</f>
        <v/>
      </c>
      <c r="AE11" s="315" t="str">
        <f>IF(C11&lt;&gt;"",HLOOKUP(C11,GB!$C$1:$CG$49,48,FALSE),"")</f>
        <v/>
      </c>
      <c r="AF11" s="315" t="str">
        <f>IF(C11&lt;&gt;"",HLOOKUP(C11,Comp2!$C$1:$CG$36,36,FALSE),"")</f>
        <v/>
      </c>
      <c r="AG11" s="315" t="str">
        <f>IF(C11&lt;&gt;"",HLOOKUP(C11,'C4'!$C$1:$CG$27,27,FALSE),"")</f>
        <v/>
      </c>
      <c r="AH11" s="283" t="str">
        <f>IF(C11&lt;&gt;"",HLOOKUP(C11,Attest.!$C$1:$CG$4,4,FALSE),"")</f>
        <v/>
      </c>
      <c r="AI11" s="283" t="str">
        <f>IF(C11&lt;&gt;"",HLOOKUP(C11,Attest.!$C$1:$CG$5,5,FALSE),"")</f>
        <v/>
      </c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175" t="str">
        <f t="shared" si="2"/>
        <v/>
      </c>
      <c r="AU11" s="385" t="s">
        <v>392</v>
      </c>
      <c r="BN11" s="1" t="str">
        <f t="shared" si="3"/>
        <v/>
      </c>
    </row>
    <row r="12" spans="1:66" x14ac:dyDescent="0.2">
      <c r="A12" s="174" t="str">
        <f>IF(Liste!$B31&lt;&gt;"",Liste!$B31,"")</f>
        <v/>
      </c>
      <c r="B12" s="174" t="str">
        <f>IF(Liste!$B31&lt;&gt;"",Liste!$C31,"")</f>
        <v/>
      </c>
      <c r="C12" s="174" t="str">
        <f>IF(Liste!$B31&lt;&gt;"",A12&amp;" "&amp;B12,"")</f>
        <v/>
      </c>
      <c r="D12" s="175" t="str">
        <f>IF(Liste!$B31&lt;&gt;"",Liste!$D31,"")</f>
        <v/>
      </c>
      <c r="E12" s="174" t="str">
        <f>IF(Liste!$B31&lt;&gt;"",Liste!$E31,"")</f>
        <v/>
      </c>
      <c r="F12" s="176" t="str">
        <f>IF(A12="","",Liste!$E$6)</f>
        <v/>
      </c>
      <c r="G12" s="174" t="str">
        <f>IF(Liste!$B31&lt;&gt;"",Liste!$F31,"")</f>
        <v/>
      </c>
      <c r="H12" s="175" t="str">
        <f>IF(C12&lt;&gt;"",Liste!L31,"")</f>
        <v/>
      </c>
      <c r="I12" s="315" t="str">
        <f>IF(C12&lt;&gt;"",HLOOKUP(C12,Comp1!$C$1:$CG$51,51,FALSE),"")</f>
        <v/>
      </c>
      <c r="J12" s="315" t="str">
        <f>IF(C12&lt;&gt;"",HLOOKUP(C12,GB!$C$1:$CG$9,4,FALSE),"")</f>
        <v/>
      </c>
      <c r="K12" s="315" t="str">
        <f>IF(C12&lt;&gt;"",HLOOKUP(C12,GB!$C$1:$CG$9,5,FALSE),"")</f>
        <v/>
      </c>
      <c r="L12" s="315" t="str">
        <f>IF(C12&lt;&gt;"",HLOOKUP(C12,GB!$C$1:$CG$9,6,FALSE),"")</f>
        <v/>
      </c>
      <c r="M12" s="315" t="str">
        <f>IF(C12&lt;&gt;"",HLOOKUP(C12,GB!$C$1:$CG$9,7,FALSE),"")</f>
        <v/>
      </c>
      <c r="N12" s="315" t="str">
        <f>IF(C12&lt;&gt;"",HLOOKUP(C12,GB!$C$1:$CG$9,8,FALSE),"")</f>
        <v/>
      </c>
      <c r="O12" s="315" t="str">
        <f>IF(C12&lt;&gt;"",HLOOKUP(C12,GB!$C$1:$CG$9,9,FALSE),"")</f>
        <v/>
      </c>
      <c r="P12" s="315" t="str">
        <f>IF(C12&lt;&gt;"",HLOOKUP(C12,Comp3!$C$1:$CG$51,51,FALSE),"")</f>
        <v/>
      </c>
      <c r="Q12" s="315" t="str">
        <f>IF(C12&lt;&gt;"",HLOOKUP(C12,GB!$C$1:$CG$22,19,FALSE),"")</f>
        <v/>
      </c>
      <c r="R12" s="315" t="str">
        <f>IF(C12&lt;&gt;"",HLOOKUP(C12,GB!$C$1:$CG$22,20,FALSE),"")</f>
        <v/>
      </c>
      <c r="S12" s="315" t="str">
        <f>IF(C12&lt;&gt;"",HLOOKUP(C12,GB!$C$1:$CG$22,21,FALSE),"")</f>
        <v/>
      </c>
      <c r="T12" s="315" t="str">
        <f>IF(C12&lt;&gt;"",HLOOKUP(C12,GB!$C$1:$CG$22,22,FALSE),"")</f>
        <v/>
      </c>
      <c r="U12" s="315" t="str">
        <f>IF(C12&lt;&gt;"",HLOOKUP(C12,GB!$C$1:$CG$27,24,FALSE),"")</f>
        <v/>
      </c>
      <c r="V12" s="315" t="str">
        <f>IF(C12&lt;&gt;"",HLOOKUP(C12,GB!$C$1:$CG$27,25,FALSE),"")</f>
        <v/>
      </c>
      <c r="W12" s="315" t="str">
        <f>IF(C12&lt;&gt;"",HLOOKUP(C12,GB!$C$1:$CG$27,26,FALSE),"")</f>
        <v/>
      </c>
      <c r="X12" s="315" t="str">
        <f>IF(C12&lt;&gt;"",HLOOKUP(C12,GB!$C$1:$CG$27,27,FALSE),"")</f>
        <v/>
      </c>
      <c r="Y12" s="315" t="str">
        <f>IF(C12&lt;&gt;"",HLOOKUP(C12,GB!$C$1:$CG$49,36,FALSE),"")</f>
        <v/>
      </c>
      <c r="Z12" s="315" t="str">
        <f>IF(C12&lt;&gt;"",HLOOKUP(C12,GB!$C$1:$CG$49,42,FALSE),"")</f>
        <v/>
      </c>
      <c r="AA12" s="315" t="str">
        <f>IF(C12&lt;&gt;"",HLOOKUP(C12,GB!$C$1:$CG$49,43,FALSE),"")</f>
        <v/>
      </c>
      <c r="AB12" s="315" t="str">
        <f>IF(C12&lt;&gt;"",HLOOKUP(C12,GB!$C$1:$CG$49,44,FALSE),"")</f>
        <v/>
      </c>
      <c r="AC12" s="315" t="str">
        <f>IF(C12&lt;&gt;"",HLOOKUP(C12,GB!$C$1:$CG$49,46,FALSE),"")</f>
        <v/>
      </c>
      <c r="AD12" s="315" t="str">
        <f>IF(C12&lt;&gt;"",HLOOKUP(C12,GB!$C$1:$CG$49,47,FALSE),"")</f>
        <v/>
      </c>
      <c r="AE12" s="315" t="str">
        <f>IF(C12&lt;&gt;"",HLOOKUP(C12,GB!$C$1:$CG$49,48,FALSE),"")</f>
        <v/>
      </c>
      <c r="AF12" s="315" t="str">
        <f>IF(C12&lt;&gt;"",HLOOKUP(C12,Comp2!$C$1:$CG$36,36,FALSE),"")</f>
        <v/>
      </c>
      <c r="AG12" s="315" t="str">
        <f>IF(C12&lt;&gt;"",HLOOKUP(C12,'C4'!$C$1:$CG$27,27,FALSE),"")</f>
        <v/>
      </c>
      <c r="AH12" s="283" t="str">
        <f>IF(C12&lt;&gt;"",HLOOKUP(C12,Attest.!$C$1:$CG$4,4,FALSE),"")</f>
        <v/>
      </c>
      <c r="AI12" s="283" t="str">
        <f>IF(C12&lt;&gt;"",HLOOKUP(C12,Attest.!$C$1:$CG$5,5,FALSE),"")</f>
        <v/>
      </c>
      <c r="AJ12" s="323"/>
      <c r="AK12" s="323"/>
      <c r="AL12" s="323"/>
      <c r="AM12" s="323"/>
      <c r="AN12" s="323"/>
      <c r="AO12" s="323"/>
      <c r="AP12" s="323"/>
      <c r="AQ12" s="323"/>
      <c r="AR12" s="323"/>
      <c r="AS12" s="323"/>
      <c r="AT12" s="175" t="str">
        <f t="shared" si="2"/>
        <v/>
      </c>
      <c r="AU12" s="385" t="s">
        <v>393</v>
      </c>
      <c r="BN12" s="1" t="str">
        <f t="shared" si="3"/>
        <v/>
      </c>
    </row>
    <row r="13" spans="1:66" x14ac:dyDescent="0.2">
      <c r="A13" s="174" t="str">
        <f>IF(Liste!$B32&lt;&gt;"",Liste!$B32,"")</f>
        <v/>
      </c>
      <c r="B13" s="174" t="str">
        <f>IF(Liste!$B32&lt;&gt;"",Liste!$C32,"")</f>
        <v/>
      </c>
      <c r="C13" s="174" t="str">
        <f>IF(Liste!$B32&lt;&gt;"",A13&amp;" "&amp;B13,"")</f>
        <v/>
      </c>
      <c r="D13" s="175" t="str">
        <f>IF(Liste!$B32&lt;&gt;"",Liste!$D32,"")</f>
        <v/>
      </c>
      <c r="E13" s="174" t="str">
        <f>IF(Liste!$B32&lt;&gt;"",Liste!$E32,"")</f>
        <v/>
      </c>
      <c r="F13" s="176" t="str">
        <f>IF(A13="","",Liste!$E$6)</f>
        <v/>
      </c>
      <c r="G13" s="174" t="str">
        <f>IF(Liste!$B32&lt;&gt;"",Liste!$F32,"")</f>
        <v/>
      </c>
      <c r="H13" s="175" t="str">
        <f>IF(C13&lt;&gt;"",Liste!L32,"")</f>
        <v/>
      </c>
      <c r="I13" s="315" t="str">
        <f>IF(C13&lt;&gt;"",HLOOKUP(C13,Comp1!$C$1:$CG$51,51,FALSE),"")</f>
        <v/>
      </c>
      <c r="J13" s="315" t="str">
        <f>IF(C13&lt;&gt;"",HLOOKUP(C13,GB!$C$1:$CG$9,4,FALSE),"")</f>
        <v/>
      </c>
      <c r="K13" s="315" t="str">
        <f>IF(C13&lt;&gt;"",HLOOKUP(C13,GB!$C$1:$CG$9,5,FALSE),"")</f>
        <v/>
      </c>
      <c r="L13" s="315" t="str">
        <f>IF(C13&lt;&gt;"",HLOOKUP(C13,GB!$C$1:$CG$9,6,FALSE),"")</f>
        <v/>
      </c>
      <c r="M13" s="315" t="str">
        <f>IF(C13&lt;&gt;"",HLOOKUP(C13,GB!$C$1:$CG$9,7,FALSE),"")</f>
        <v/>
      </c>
      <c r="N13" s="315" t="str">
        <f>IF(C13&lt;&gt;"",HLOOKUP(C13,GB!$C$1:$CG$9,8,FALSE),"")</f>
        <v/>
      </c>
      <c r="O13" s="315" t="str">
        <f>IF(C13&lt;&gt;"",HLOOKUP(C13,GB!$C$1:$CG$9,9,FALSE),"")</f>
        <v/>
      </c>
      <c r="P13" s="315" t="str">
        <f>IF(C13&lt;&gt;"",HLOOKUP(C13,Comp3!$C$1:$CG$51,51,FALSE),"")</f>
        <v/>
      </c>
      <c r="Q13" s="315" t="str">
        <f>IF(C13&lt;&gt;"",HLOOKUP(C13,GB!$C$1:$CG$22,19,FALSE),"")</f>
        <v/>
      </c>
      <c r="R13" s="315" t="str">
        <f>IF(C13&lt;&gt;"",HLOOKUP(C13,GB!$C$1:$CG$22,20,FALSE),"")</f>
        <v/>
      </c>
      <c r="S13" s="315" t="str">
        <f>IF(C13&lt;&gt;"",HLOOKUP(C13,GB!$C$1:$CG$22,21,FALSE),"")</f>
        <v/>
      </c>
      <c r="T13" s="315" t="str">
        <f>IF(C13&lt;&gt;"",HLOOKUP(C13,GB!$C$1:$CG$22,22,FALSE),"")</f>
        <v/>
      </c>
      <c r="U13" s="315" t="str">
        <f>IF(C13&lt;&gt;"",HLOOKUP(C13,GB!$C$1:$CG$27,24,FALSE),"")</f>
        <v/>
      </c>
      <c r="V13" s="315" t="str">
        <f>IF(C13&lt;&gt;"",HLOOKUP(C13,GB!$C$1:$CG$27,25,FALSE),"")</f>
        <v/>
      </c>
      <c r="W13" s="315" t="str">
        <f>IF(C13&lt;&gt;"",HLOOKUP(C13,GB!$C$1:$CG$27,26,FALSE),"")</f>
        <v/>
      </c>
      <c r="X13" s="315" t="str">
        <f>IF(C13&lt;&gt;"",HLOOKUP(C13,GB!$C$1:$CG$27,27,FALSE),"")</f>
        <v/>
      </c>
      <c r="Y13" s="315" t="str">
        <f>IF(C13&lt;&gt;"",HLOOKUP(C13,GB!$C$1:$CG$49,36,FALSE),"")</f>
        <v/>
      </c>
      <c r="Z13" s="315" t="str">
        <f>IF(C13&lt;&gt;"",HLOOKUP(C13,GB!$C$1:$CG$49,42,FALSE),"")</f>
        <v/>
      </c>
      <c r="AA13" s="315" t="str">
        <f>IF(C13&lt;&gt;"",HLOOKUP(C13,GB!$C$1:$CG$49,43,FALSE),"")</f>
        <v/>
      </c>
      <c r="AB13" s="315" t="str">
        <f>IF(C13&lt;&gt;"",HLOOKUP(C13,GB!$C$1:$CG$49,44,FALSE),"")</f>
        <v/>
      </c>
      <c r="AC13" s="315" t="str">
        <f>IF(C13&lt;&gt;"",HLOOKUP(C13,GB!$C$1:$CG$49,46,FALSE),"")</f>
        <v/>
      </c>
      <c r="AD13" s="315" t="str">
        <f>IF(C13&lt;&gt;"",HLOOKUP(C13,GB!$C$1:$CG$49,47,FALSE),"")</f>
        <v/>
      </c>
      <c r="AE13" s="315" t="str">
        <f>IF(C13&lt;&gt;"",HLOOKUP(C13,GB!$C$1:$CG$49,48,FALSE),"")</f>
        <v/>
      </c>
      <c r="AF13" s="315" t="str">
        <f>IF(C13&lt;&gt;"",HLOOKUP(C13,Comp2!$C$1:$CG$36,36,FALSE),"")</f>
        <v/>
      </c>
      <c r="AG13" s="315" t="str">
        <f>IF(C13&lt;&gt;"",HLOOKUP(C13,'C4'!$C$1:$CG$27,27,FALSE),"")</f>
        <v/>
      </c>
      <c r="AH13" s="283" t="str">
        <f>IF(C13&lt;&gt;"",HLOOKUP(C13,Attest.!$C$1:$CG$4,4,FALSE),"")</f>
        <v/>
      </c>
      <c r="AI13" s="283" t="str">
        <f>IF(C13&lt;&gt;"",HLOOKUP(C13,Attest.!$C$1:$CG$5,5,FALSE),"")</f>
        <v/>
      </c>
      <c r="AJ13" s="323"/>
      <c r="AK13" s="323"/>
      <c r="AL13" s="323"/>
      <c r="AM13" s="323"/>
      <c r="AN13" s="323"/>
      <c r="AO13" s="323"/>
      <c r="AP13" s="323"/>
      <c r="AQ13" s="323"/>
      <c r="AR13" s="323"/>
      <c r="AS13" s="323"/>
      <c r="AT13" s="175" t="str">
        <f t="shared" si="2"/>
        <v/>
      </c>
      <c r="AU13" s="385" t="s">
        <v>394</v>
      </c>
      <c r="BN13" s="1" t="str">
        <f t="shared" si="3"/>
        <v/>
      </c>
    </row>
    <row r="14" spans="1:66" x14ac:dyDescent="0.2">
      <c r="A14" s="174" t="str">
        <f>IF(Liste!$B33&lt;&gt;"",Liste!$B33,"")</f>
        <v/>
      </c>
      <c r="B14" s="174" t="str">
        <f>IF(Liste!$B33&lt;&gt;"",Liste!$C33,"")</f>
        <v/>
      </c>
      <c r="C14" s="174" t="str">
        <f>IF(Liste!$B33&lt;&gt;"",A14&amp;" "&amp;B14,"")</f>
        <v/>
      </c>
      <c r="D14" s="175" t="str">
        <f>IF(Liste!$B33&lt;&gt;"",Liste!$D33,"")</f>
        <v/>
      </c>
      <c r="E14" s="174" t="str">
        <f>IF(Liste!$B33&lt;&gt;"",Liste!$E33,"")</f>
        <v/>
      </c>
      <c r="F14" s="176" t="str">
        <f>IF(A14="","",Liste!$E$6)</f>
        <v/>
      </c>
      <c r="G14" s="174" t="str">
        <f>IF(Liste!$B33&lt;&gt;"",Liste!$F33,"")</f>
        <v/>
      </c>
      <c r="H14" s="175" t="str">
        <f>IF(C14&lt;&gt;"",Liste!L33,"")</f>
        <v/>
      </c>
      <c r="I14" s="315" t="str">
        <f>IF(C14&lt;&gt;"",HLOOKUP(C14,Comp1!$C$1:$CG$51,51,FALSE),"")</f>
        <v/>
      </c>
      <c r="J14" s="315" t="str">
        <f>IF(C14&lt;&gt;"",HLOOKUP(C14,GB!$C$1:$CG$9,4,FALSE),"")</f>
        <v/>
      </c>
      <c r="K14" s="315" t="str">
        <f>IF(C14&lt;&gt;"",HLOOKUP(C14,GB!$C$1:$CG$9,5,FALSE),"")</f>
        <v/>
      </c>
      <c r="L14" s="315" t="str">
        <f>IF(C14&lt;&gt;"",HLOOKUP(C14,GB!$C$1:$CG$9,6,FALSE),"")</f>
        <v/>
      </c>
      <c r="M14" s="315" t="str">
        <f>IF(C14&lt;&gt;"",HLOOKUP(C14,GB!$C$1:$CG$9,7,FALSE),"")</f>
        <v/>
      </c>
      <c r="N14" s="315" t="str">
        <f>IF(C14&lt;&gt;"",HLOOKUP(C14,GB!$C$1:$CG$9,8,FALSE),"")</f>
        <v/>
      </c>
      <c r="O14" s="315" t="str">
        <f>IF(C14&lt;&gt;"",HLOOKUP(C14,GB!$C$1:$CG$9,9,FALSE),"")</f>
        <v/>
      </c>
      <c r="P14" s="315" t="str">
        <f>IF(C14&lt;&gt;"",HLOOKUP(C14,Comp3!$C$1:$CG$51,51,FALSE),"")</f>
        <v/>
      </c>
      <c r="Q14" s="315" t="str">
        <f>IF(C14&lt;&gt;"",HLOOKUP(C14,GB!$C$1:$CG$22,19,FALSE),"")</f>
        <v/>
      </c>
      <c r="R14" s="315" t="str">
        <f>IF(C14&lt;&gt;"",HLOOKUP(C14,GB!$C$1:$CG$22,20,FALSE),"")</f>
        <v/>
      </c>
      <c r="S14" s="315" t="str">
        <f>IF(C14&lt;&gt;"",HLOOKUP(C14,GB!$C$1:$CG$22,21,FALSE),"")</f>
        <v/>
      </c>
      <c r="T14" s="315" t="str">
        <f>IF(C14&lt;&gt;"",HLOOKUP(C14,GB!$C$1:$CG$22,22,FALSE),"")</f>
        <v/>
      </c>
      <c r="U14" s="315" t="str">
        <f>IF(C14&lt;&gt;"",HLOOKUP(C14,GB!$C$1:$CG$27,24,FALSE),"")</f>
        <v/>
      </c>
      <c r="V14" s="315" t="str">
        <f>IF(C14&lt;&gt;"",HLOOKUP(C14,GB!$C$1:$CG$27,25,FALSE),"")</f>
        <v/>
      </c>
      <c r="W14" s="315" t="str">
        <f>IF(C14&lt;&gt;"",HLOOKUP(C14,GB!$C$1:$CG$27,26,FALSE),"")</f>
        <v/>
      </c>
      <c r="X14" s="315" t="str">
        <f>IF(C14&lt;&gt;"",HLOOKUP(C14,GB!$C$1:$CG$27,27,FALSE),"")</f>
        <v/>
      </c>
      <c r="Y14" s="315" t="str">
        <f>IF(C14&lt;&gt;"",HLOOKUP(C14,GB!$C$1:$CG$49,36,FALSE),"")</f>
        <v/>
      </c>
      <c r="Z14" s="315" t="str">
        <f>IF(C14&lt;&gt;"",HLOOKUP(C14,GB!$C$1:$CG$49,42,FALSE),"")</f>
        <v/>
      </c>
      <c r="AA14" s="315" t="str">
        <f>IF(C14&lt;&gt;"",HLOOKUP(C14,GB!$C$1:$CG$49,43,FALSE),"")</f>
        <v/>
      </c>
      <c r="AB14" s="315" t="str">
        <f>IF(C14&lt;&gt;"",HLOOKUP(C14,GB!$C$1:$CG$49,44,FALSE),"")</f>
        <v/>
      </c>
      <c r="AC14" s="315" t="str">
        <f>IF(C14&lt;&gt;"",HLOOKUP(C14,GB!$C$1:$CG$49,46,FALSE),"")</f>
        <v/>
      </c>
      <c r="AD14" s="315" t="str">
        <f>IF(C14&lt;&gt;"",HLOOKUP(C14,GB!$C$1:$CG$49,47,FALSE),"")</f>
        <v/>
      </c>
      <c r="AE14" s="315" t="str">
        <f>IF(C14&lt;&gt;"",HLOOKUP(C14,GB!$C$1:$CG$49,48,FALSE),"")</f>
        <v/>
      </c>
      <c r="AF14" s="315" t="str">
        <f>IF(C14&lt;&gt;"",HLOOKUP(C14,Comp2!$C$1:$CG$36,36,FALSE),"")</f>
        <v/>
      </c>
      <c r="AG14" s="315" t="str">
        <f>IF(C14&lt;&gt;"",HLOOKUP(C14,'C4'!$C$1:$CG$27,27,FALSE),"")</f>
        <v/>
      </c>
      <c r="AH14" s="283" t="str">
        <f>IF(C14&lt;&gt;"",HLOOKUP(C14,Attest.!$C$1:$CG$4,4,FALSE),"")</f>
        <v/>
      </c>
      <c r="AI14" s="283" t="str">
        <f>IF(C14&lt;&gt;"",HLOOKUP(C14,Attest.!$C$1:$CG$5,5,FALSE),"")</f>
        <v/>
      </c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175" t="str">
        <f t="shared" si="2"/>
        <v/>
      </c>
      <c r="BN14" s="1" t="str">
        <f t="shared" si="3"/>
        <v/>
      </c>
    </row>
    <row r="15" spans="1:66" x14ac:dyDescent="0.2">
      <c r="A15" s="174" t="str">
        <f>IF(Liste!$B34&lt;&gt;"",Liste!$B34,"")</f>
        <v/>
      </c>
      <c r="B15" s="174" t="str">
        <f>IF(Liste!$B34&lt;&gt;"",Liste!$C34,"")</f>
        <v/>
      </c>
      <c r="C15" s="174" t="str">
        <f>IF(Liste!$B34&lt;&gt;"",A15&amp;" "&amp;B15,"")</f>
        <v/>
      </c>
      <c r="D15" s="175" t="str">
        <f>IF(Liste!$B34&lt;&gt;"",Liste!$D34,"")</f>
        <v/>
      </c>
      <c r="E15" s="174" t="str">
        <f>IF(Liste!$B34&lt;&gt;"",Liste!$E34,"")</f>
        <v/>
      </c>
      <c r="F15" s="176" t="str">
        <f>IF(A15="","",Liste!$E$6)</f>
        <v/>
      </c>
      <c r="G15" s="174" t="str">
        <f>IF(Liste!$B34&lt;&gt;"",Liste!$F34,"")</f>
        <v/>
      </c>
      <c r="H15" s="175" t="str">
        <f>IF(C15&lt;&gt;"",Liste!L34,"")</f>
        <v/>
      </c>
      <c r="I15" s="315" t="str">
        <f>IF(C15&lt;&gt;"",HLOOKUP(C15,Comp1!$C$1:$CG$51,51,FALSE),"")</f>
        <v/>
      </c>
      <c r="J15" s="315" t="str">
        <f>IF(C15&lt;&gt;"",HLOOKUP(C15,GB!$C$1:$CG$9,4,FALSE),"")</f>
        <v/>
      </c>
      <c r="K15" s="315" t="str">
        <f>IF(C15&lt;&gt;"",HLOOKUP(C15,GB!$C$1:$CG$9,5,FALSE),"")</f>
        <v/>
      </c>
      <c r="L15" s="315" t="str">
        <f>IF(C15&lt;&gt;"",HLOOKUP(C15,GB!$C$1:$CG$9,6,FALSE),"")</f>
        <v/>
      </c>
      <c r="M15" s="315" t="str">
        <f>IF(C15&lt;&gt;"",HLOOKUP(C15,GB!$C$1:$CG$9,7,FALSE),"")</f>
        <v/>
      </c>
      <c r="N15" s="315" t="str">
        <f>IF(C15&lt;&gt;"",HLOOKUP(C15,GB!$C$1:$CG$9,8,FALSE),"")</f>
        <v/>
      </c>
      <c r="O15" s="315" t="str">
        <f>IF(C15&lt;&gt;"",HLOOKUP(C15,GB!$C$1:$CG$9,9,FALSE),"")</f>
        <v/>
      </c>
      <c r="P15" s="315" t="str">
        <f>IF(C15&lt;&gt;"",HLOOKUP(C15,Comp3!$C$1:$CG$51,51,FALSE),"")</f>
        <v/>
      </c>
      <c r="Q15" s="315" t="str">
        <f>IF(C15&lt;&gt;"",HLOOKUP(C15,GB!$C$1:$CG$22,19,FALSE),"")</f>
        <v/>
      </c>
      <c r="R15" s="315" t="str">
        <f>IF(C15&lt;&gt;"",HLOOKUP(C15,GB!$C$1:$CG$22,20,FALSE),"")</f>
        <v/>
      </c>
      <c r="S15" s="315" t="str">
        <f>IF(C15&lt;&gt;"",HLOOKUP(C15,GB!$C$1:$CG$22,21,FALSE),"")</f>
        <v/>
      </c>
      <c r="T15" s="315" t="str">
        <f>IF(C15&lt;&gt;"",HLOOKUP(C15,GB!$C$1:$CG$22,22,FALSE),"")</f>
        <v/>
      </c>
      <c r="U15" s="315" t="str">
        <f>IF(C15&lt;&gt;"",HLOOKUP(C15,GB!$C$1:$CG$27,24,FALSE),"")</f>
        <v/>
      </c>
      <c r="V15" s="315" t="str">
        <f>IF(C15&lt;&gt;"",HLOOKUP(C15,GB!$C$1:$CG$27,25,FALSE),"")</f>
        <v/>
      </c>
      <c r="W15" s="315" t="str">
        <f>IF(C15&lt;&gt;"",HLOOKUP(C15,GB!$C$1:$CG$27,26,FALSE),"")</f>
        <v/>
      </c>
      <c r="X15" s="315" t="str">
        <f>IF(C15&lt;&gt;"",HLOOKUP(C15,GB!$C$1:$CG$27,27,FALSE),"")</f>
        <v/>
      </c>
      <c r="Y15" s="315" t="str">
        <f>IF(C15&lt;&gt;"",HLOOKUP(C15,GB!$C$1:$CG$49,36,FALSE),"")</f>
        <v/>
      </c>
      <c r="Z15" s="315" t="str">
        <f>IF(C15&lt;&gt;"",HLOOKUP(C15,GB!$C$1:$CG$49,42,FALSE),"")</f>
        <v/>
      </c>
      <c r="AA15" s="315" t="str">
        <f>IF(C15&lt;&gt;"",HLOOKUP(C15,GB!$C$1:$CG$49,43,FALSE),"")</f>
        <v/>
      </c>
      <c r="AB15" s="315" t="str">
        <f>IF(C15&lt;&gt;"",HLOOKUP(C15,GB!$C$1:$CG$49,44,FALSE),"")</f>
        <v/>
      </c>
      <c r="AC15" s="315" t="str">
        <f>IF(C15&lt;&gt;"",HLOOKUP(C15,GB!$C$1:$CG$49,46,FALSE),"")</f>
        <v/>
      </c>
      <c r="AD15" s="315" t="str">
        <f>IF(C15&lt;&gt;"",HLOOKUP(C15,GB!$C$1:$CG$49,47,FALSE),"")</f>
        <v/>
      </c>
      <c r="AE15" s="315" t="str">
        <f>IF(C15&lt;&gt;"",HLOOKUP(C15,GB!$C$1:$CG$49,48,FALSE),"")</f>
        <v/>
      </c>
      <c r="AF15" s="315" t="str">
        <f>IF(C15&lt;&gt;"",HLOOKUP(C15,Comp2!$C$1:$CG$36,36,FALSE),"")</f>
        <v/>
      </c>
      <c r="AG15" s="315" t="str">
        <f>IF(C15&lt;&gt;"",HLOOKUP(C15,'C4'!$C$1:$CG$27,27,FALSE),"")</f>
        <v/>
      </c>
      <c r="AH15" s="283" t="str">
        <f>IF(C15&lt;&gt;"",HLOOKUP(C15,Attest.!$C$1:$CG$4,4,FALSE),"")</f>
        <v/>
      </c>
      <c r="AI15" s="283" t="str">
        <f>IF(C15&lt;&gt;"",HLOOKUP(C15,Attest.!$C$1:$CG$5,5,FALSE),"")</f>
        <v/>
      </c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175" t="str">
        <f t="shared" si="2"/>
        <v/>
      </c>
      <c r="BN15" s="1" t="str">
        <f t="shared" si="3"/>
        <v/>
      </c>
    </row>
    <row r="16" spans="1:66" x14ac:dyDescent="0.2">
      <c r="A16" s="174" t="str">
        <f>IF(Liste!$B35&lt;&gt;"",Liste!$B35,"")</f>
        <v/>
      </c>
      <c r="B16" s="174" t="str">
        <f>IF(Liste!$B35&lt;&gt;"",Liste!$C35,"")</f>
        <v/>
      </c>
      <c r="C16" s="174" t="str">
        <f>IF(Liste!$B35&lt;&gt;"",A16&amp;" "&amp;B16,"")</f>
        <v/>
      </c>
      <c r="D16" s="175" t="str">
        <f>IF(Liste!$B35&lt;&gt;"",Liste!$D35,"")</f>
        <v/>
      </c>
      <c r="E16" s="174" t="str">
        <f>IF(Liste!$B35&lt;&gt;"",Liste!$E35,"")</f>
        <v/>
      </c>
      <c r="F16" s="176" t="str">
        <f>IF(A16="","",Liste!$E$6)</f>
        <v/>
      </c>
      <c r="G16" s="174" t="str">
        <f>IF(Liste!$B35&lt;&gt;"",Liste!$F35,"")</f>
        <v/>
      </c>
      <c r="H16" s="175" t="str">
        <f>IF(C16&lt;&gt;"",Liste!L35,"")</f>
        <v/>
      </c>
      <c r="I16" s="315" t="str">
        <f>IF(C16&lt;&gt;"",HLOOKUP(C16,Comp1!$C$1:$CG$51,51,FALSE),"")</f>
        <v/>
      </c>
      <c r="J16" s="315" t="str">
        <f>IF(C16&lt;&gt;"",HLOOKUP(C16,GB!$C$1:$CG$9,4,FALSE),"")</f>
        <v/>
      </c>
      <c r="K16" s="315" t="str">
        <f>IF(C16&lt;&gt;"",HLOOKUP(C16,GB!$C$1:$CG$9,5,FALSE),"")</f>
        <v/>
      </c>
      <c r="L16" s="315" t="str">
        <f>IF(C16&lt;&gt;"",HLOOKUP(C16,GB!$C$1:$CG$9,6,FALSE),"")</f>
        <v/>
      </c>
      <c r="M16" s="315" t="str">
        <f>IF(C16&lt;&gt;"",HLOOKUP(C16,GB!$C$1:$CG$9,7,FALSE),"")</f>
        <v/>
      </c>
      <c r="N16" s="315" t="str">
        <f>IF(C16&lt;&gt;"",HLOOKUP(C16,GB!$C$1:$CG$9,8,FALSE),"")</f>
        <v/>
      </c>
      <c r="O16" s="315" t="str">
        <f>IF(C16&lt;&gt;"",HLOOKUP(C16,GB!$C$1:$CG$9,9,FALSE),"")</f>
        <v/>
      </c>
      <c r="P16" s="315" t="str">
        <f>IF(C16&lt;&gt;"",HLOOKUP(C16,Comp3!$C$1:$CG$51,51,FALSE),"")</f>
        <v/>
      </c>
      <c r="Q16" s="315" t="str">
        <f>IF(C16&lt;&gt;"",HLOOKUP(C16,GB!$C$1:$CG$22,19,FALSE),"")</f>
        <v/>
      </c>
      <c r="R16" s="315" t="str">
        <f>IF(C16&lt;&gt;"",HLOOKUP(C16,GB!$C$1:$CG$22,20,FALSE),"")</f>
        <v/>
      </c>
      <c r="S16" s="315" t="str">
        <f>IF(C16&lt;&gt;"",HLOOKUP(C16,GB!$C$1:$CG$22,21,FALSE),"")</f>
        <v/>
      </c>
      <c r="T16" s="315" t="str">
        <f>IF(C16&lt;&gt;"",HLOOKUP(C16,GB!$C$1:$CG$22,22,FALSE),"")</f>
        <v/>
      </c>
      <c r="U16" s="315" t="str">
        <f>IF(C16&lt;&gt;"",HLOOKUP(C16,GB!$C$1:$CG$27,24,FALSE),"")</f>
        <v/>
      </c>
      <c r="V16" s="315" t="str">
        <f>IF(C16&lt;&gt;"",HLOOKUP(C16,GB!$C$1:$CG$27,25,FALSE),"")</f>
        <v/>
      </c>
      <c r="W16" s="315" t="str">
        <f>IF(C16&lt;&gt;"",HLOOKUP(C16,GB!$C$1:$CG$27,26,FALSE),"")</f>
        <v/>
      </c>
      <c r="X16" s="315" t="str">
        <f>IF(C16&lt;&gt;"",HLOOKUP(C16,GB!$C$1:$CG$27,27,FALSE),"")</f>
        <v/>
      </c>
      <c r="Y16" s="315" t="str">
        <f>IF(C16&lt;&gt;"",HLOOKUP(C16,GB!$C$1:$CG$49,36,FALSE),"")</f>
        <v/>
      </c>
      <c r="Z16" s="315" t="str">
        <f>IF(C16&lt;&gt;"",HLOOKUP(C16,GB!$C$1:$CG$49,42,FALSE),"")</f>
        <v/>
      </c>
      <c r="AA16" s="315" t="str">
        <f>IF(C16&lt;&gt;"",HLOOKUP(C16,GB!$C$1:$CG$49,43,FALSE),"")</f>
        <v/>
      </c>
      <c r="AB16" s="315" t="str">
        <f>IF(C16&lt;&gt;"",HLOOKUP(C16,GB!$C$1:$CG$49,44,FALSE),"")</f>
        <v/>
      </c>
      <c r="AC16" s="315" t="str">
        <f>IF(C16&lt;&gt;"",HLOOKUP(C16,GB!$C$1:$CG$49,46,FALSE),"")</f>
        <v/>
      </c>
      <c r="AD16" s="315" t="str">
        <f>IF(C16&lt;&gt;"",HLOOKUP(C16,GB!$C$1:$CG$49,47,FALSE),"")</f>
        <v/>
      </c>
      <c r="AE16" s="315" t="str">
        <f>IF(C16&lt;&gt;"",HLOOKUP(C16,GB!$C$1:$CG$49,48,FALSE),"")</f>
        <v/>
      </c>
      <c r="AF16" s="315" t="str">
        <f>IF(C16&lt;&gt;"",HLOOKUP(C16,Comp2!$C$1:$CG$36,36,FALSE),"")</f>
        <v/>
      </c>
      <c r="AG16" s="315" t="str">
        <f>IF(C16&lt;&gt;"",HLOOKUP(C16,'C4'!$C$1:$CG$27,27,FALSE),"")</f>
        <v/>
      </c>
      <c r="AH16" s="283" t="str">
        <f>IF(C16&lt;&gt;"",HLOOKUP(C16,Attest.!$C$1:$CG$4,4,FALSE),"")</f>
        <v/>
      </c>
      <c r="AI16" s="283" t="str">
        <f>IF(C16&lt;&gt;"",HLOOKUP(C16,Attest.!$C$1:$CG$5,5,FALSE),"")</f>
        <v/>
      </c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175" t="str">
        <f t="shared" si="2"/>
        <v/>
      </c>
      <c r="BN16" s="1" t="str">
        <f t="shared" si="3"/>
        <v/>
      </c>
    </row>
    <row r="17" spans="1:66" x14ac:dyDescent="0.2">
      <c r="A17" s="174" t="str">
        <f>IF(Liste!$B36&lt;&gt;"",Liste!$B36,"")</f>
        <v/>
      </c>
      <c r="B17" s="174" t="str">
        <f>IF(Liste!$B36&lt;&gt;"",Liste!$C36,"")</f>
        <v/>
      </c>
      <c r="C17" s="174" t="str">
        <f>IF(Liste!$B36&lt;&gt;"",A17&amp;" "&amp;B17,"")</f>
        <v/>
      </c>
      <c r="D17" s="175" t="str">
        <f>IF(Liste!$B36&lt;&gt;"",Liste!$D36,"")</f>
        <v/>
      </c>
      <c r="E17" s="174" t="str">
        <f>IF(Liste!$B36&lt;&gt;"",Liste!$E36,"")</f>
        <v/>
      </c>
      <c r="F17" s="176" t="str">
        <f>IF(A17="","",Liste!$E$6)</f>
        <v/>
      </c>
      <c r="G17" s="174" t="str">
        <f>IF(Liste!$B36&lt;&gt;"",Liste!$F36,"")</f>
        <v/>
      </c>
      <c r="H17" s="175" t="str">
        <f>IF(C17&lt;&gt;"",Liste!L36,"")</f>
        <v/>
      </c>
      <c r="I17" s="315" t="str">
        <f>IF(C17&lt;&gt;"",HLOOKUP(C17,Comp1!$C$1:$CG$51,51,FALSE),"")</f>
        <v/>
      </c>
      <c r="J17" s="315" t="str">
        <f>IF(C17&lt;&gt;"",HLOOKUP(C17,GB!$C$1:$CG$9,4,FALSE),"")</f>
        <v/>
      </c>
      <c r="K17" s="315" t="str">
        <f>IF(C17&lt;&gt;"",HLOOKUP(C17,GB!$C$1:$CG$9,5,FALSE),"")</f>
        <v/>
      </c>
      <c r="L17" s="315" t="str">
        <f>IF(C17&lt;&gt;"",HLOOKUP(C17,GB!$C$1:$CG$9,6,FALSE),"")</f>
        <v/>
      </c>
      <c r="M17" s="315" t="str">
        <f>IF(C17&lt;&gt;"",HLOOKUP(C17,GB!$C$1:$CG$9,7,FALSE),"")</f>
        <v/>
      </c>
      <c r="N17" s="315" t="str">
        <f>IF(C17&lt;&gt;"",HLOOKUP(C17,GB!$C$1:$CG$9,8,FALSE),"")</f>
        <v/>
      </c>
      <c r="O17" s="315" t="str">
        <f>IF(C17&lt;&gt;"",HLOOKUP(C17,GB!$C$1:$CG$9,9,FALSE),"")</f>
        <v/>
      </c>
      <c r="P17" s="315" t="str">
        <f>IF(C17&lt;&gt;"",HLOOKUP(C17,Comp3!$C$1:$CG$51,51,FALSE),"")</f>
        <v/>
      </c>
      <c r="Q17" s="315" t="str">
        <f>IF(C17&lt;&gt;"",HLOOKUP(C17,GB!$C$1:$CG$22,19,FALSE),"")</f>
        <v/>
      </c>
      <c r="R17" s="315" t="str">
        <f>IF(C17&lt;&gt;"",HLOOKUP(C17,GB!$C$1:$CG$22,20,FALSE),"")</f>
        <v/>
      </c>
      <c r="S17" s="315" t="str">
        <f>IF(C17&lt;&gt;"",HLOOKUP(C17,GB!$C$1:$CG$22,21,FALSE),"")</f>
        <v/>
      </c>
      <c r="T17" s="315" t="str">
        <f>IF(C17&lt;&gt;"",HLOOKUP(C17,GB!$C$1:$CG$22,22,FALSE),"")</f>
        <v/>
      </c>
      <c r="U17" s="315" t="str">
        <f>IF(C17&lt;&gt;"",HLOOKUP(C17,GB!$C$1:$CG$27,24,FALSE),"")</f>
        <v/>
      </c>
      <c r="V17" s="315" t="str">
        <f>IF(C17&lt;&gt;"",HLOOKUP(C17,GB!$C$1:$CG$27,25,FALSE),"")</f>
        <v/>
      </c>
      <c r="W17" s="315" t="str">
        <f>IF(C17&lt;&gt;"",HLOOKUP(C17,GB!$C$1:$CG$27,26,FALSE),"")</f>
        <v/>
      </c>
      <c r="X17" s="315" t="str">
        <f>IF(C17&lt;&gt;"",HLOOKUP(C17,GB!$C$1:$CG$27,27,FALSE),"")</f>
        <v/>
      </c>
      <c r="Y17" s="315" t="str">
        <f>IF(C17&lt;&gt;"",HLOOKUP(C17,GB!$C$1:$CG$49,36,FALSE),"")</f>
        <v/>
      </c>
      <c r="Z17" s="315" t="str">
        <f>IF(C17&lt;&gt;"",HLOOKUP(C17,GB!$C$1:$CG$49,42,FALSE),"")</f>
        <v/>
      </c>
      <c r="AA17" s="315" t="str">
        <f>IF(C17&lt;&gt;"",HLOOKUP(C17,GB!$C$1:$CG$49,43,FALSE),"")</f>
        <v/>
      </c>
      <c r="AB17" s="315" t="str">
        <f>IF(C17&lt;&gt;"",HLOOKUP(C17,GB!$C$1:$CG$49,44,FALSE),"")</f>
        <v/>
      </c>
      <c r="AC17" s="315" t="str">
        <f>IF(C17&lt;&gt;"",HLOOKUP(C17,GB!$C$1:$CG$49,46,FALSE),"")</f>
        <v/>
      </c>
      <c r="AD17" s="315" t="str">
        <f>IF(C17&lt;&gt;"",HLOOKUP(C17,GB!$C$1:$CG$49,47,FALSE),"")</f>
        <v/>
      </c>
      <c r="AE17" s="315" t="str">
        <f>IF(C17&lt;&gt;"",HLOOKUP(C17,GB!$C$1:$CG$49,48,FALSE),"")</f>
        <v/>
      </c>
      <c r="AF17" s="315" t="str">
        <f>IF(C17&lt;&gt;"",HLOOKUP(C17,Comp2!$C$1:$CG$36,36,FALSE),"")</f>
        <v/>
      </c>
      <c r="AG17" s="315" t="str">
        <f>IF(C17&lt;&gt;"",HLOOKUP(C17,'C4'!$C$1:$CG$27,27,FALSE),"")</f>
        <v/>
      </c>
      <c r="AH17" s="283" t="str">
        <f>IF(C17&lt;&gt;"",HLOOKUP(C17,Attest.!$C$1:$CG$4,4,FALSE),"")</f>
        <v/>
      </c>
      <c r="AI17" s="283" t="str">
        <f>IF(C17&lt;&gt;"",HLOOKUP(C17,Attest.!$C$1:$CG$5,5,FALSE),"")</f>
        <v/>
      </c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175" t="str">
        <f t="shared" si="2"/>
        <v/>
      </c>
      <c r="BN17" s="1" t="str">
        <f t="shared" si="3"/>
        <v/>
      </c>
    </row>
    <row r="18" spans="1:66" x14ac:dyDescent="0.2">
      <c r="A18" s="174" t="str">
        <f>IF(Liste!$B37&lt;&gt;"",Liste!$B37,"")</f>
        <v/>
      </c>
      <c r="B18" s="174" t="str">
        <f>IF(Liste!$B37&lt;&gt;"",Liste!$C37,"")</f>
        <v/>
      </c>
      <c r="C18" s="174" t="str">
        <f>IF(Liste!$B37&lt;&gt;"",A18&amp;" "&amp;B18,"")</f>
        <v/>
      </c>
      <c r="D18" s="175" t="str">
        <f>IF(Liste!$B37&lt;&gt;"",Liste!$D37,"")</f>
        <v/>
      </c>
      <c r="E18" s="174" t="str">
        <f>IF(Liste!$B37&lt;&gt;"",Liste!$E37,"")</f>
        <v/>
      </c>
      <c r="F18" s="176" t="str">
        <f>IF(A18="","",Liste!$E$6)</f>
        <v/>
      </c>
      <c r="G18" s="174" t="str">
        <f>IF(Liste!$B37&lt;&gt;"",Liste!$F37,"")</f>
        <v/>
      </c>
      <c r="H18" s="175" t="str">
        <f>IF(C18&lt;&gt;"",Liste!L37,"")</f>
        <v/>
      </c>
      <c r="I18" s="315" t="str">
        <f>IF(C18&lt;&gt;"",HLOOKUP(C18,Comp1!$C$1:$CG$51,51,FALSE),"")</f>
        <v/>
      </c>
      <c r="J18" s="315" t="str">
        <f>IF(C18&lt;&gt;"",HLOOKUP(C18,GB!$C$1:$CG$9,4,FALSE),"")</f>
        <v/>
      </c>
      <c r="K18" s="315" t="str">
        <f>IF(C18&lt;&gt;"",HLOOKUP(C18,GB!$C$1:$CG$9,5,FALSE),"")</f>
        <v/>
      </c>
      <c r="L18" s="315" t="str">
        <f>IF(C18&lt;&gt;"",HLOOKUP(C18,GB!$C$1:$CG$9,6,FALSE),"")</f>
        <v/>
      </c>
      <c r="M18" s="315" t="str">
        <f>IF(C18&lt;&gt;"",HLOOKUP(C18,GB!$C$1:$CG$9,7,FALSE),"")</f>
        <v/>
      </c>
      <c r="N18" s="315" t="str">
        <f>IF(C18&lt;&gt;"",HLOOKUP(C18,GB!$C$1:$CG$9,8,FALSE),"")</f>
        <v/>
      </c>
      <c r="O18" s="315" t="str">
        <f>IF(C18&lt;&gt;"",HLOOKUP(C18,GB!$C$1:$CG$9,9,FALSE),"")</f>
        <v/>
      </c>
      <c r="P18" s="315" t="str">
        <f>IF(C18&lt;&gt;"",HLOOKUP(C18,Comp3!$C$1:$CG$51,51,FALSE),"")</f>
        <v/>
      </c>
      <c r="Q18" s="315" t="str">
        <f>IF(C18&lt;&gt;"",HLOOKUP(C18,GB!$C$1:$CG$22,19,FALSE),"")</f>
        <v/>
      </c>
      <c r="R18" s="315" t="str">
        <f>IF(C18&lt;&gt;"",HLOOKUP(C18,GB!$C$1:$CG$22,20,FALSE),"")</f>
        <v/>
      </c>
      <c r="S18" s="315" t="str">
        <f>IF(C18&lt;&gt;"",HLOOKUP(C18,GB!$C$1:$CG$22,21,FALSE),"")</f>
        <v/>
      </c>
      <c r="T18" s="315" t="str">
        <f>IF(C18&lt;&gt;"",HLOOKUP(C18,GB!$C$1:$CG$22,22,FALSE),"")</f>
        <v/>
      </c>
      <c r="U18" s="315" t="str">
        <f>IF(C18&lt;&gt;"",HLOOKUP(C18,GB!$C$1:$CG$27,24,FALSE),"")</f>
        <v/>
      </c>
      <c r="V18" s="315" t="str">
        <f>IF(C18&lt;&gt;"",HLOOKUP(C18,GB!$C$1:$CG$27,25,FALSE),"")</f>
        <v/>
      </c>
      <c r="W18" s="315" t="str">
        <f>IF(C18&lt;&gt;"",HLOOKUP(C18,GB!$C$1:$CG$27,26,FALSE),"")</f>
        <v/>
      </c>
      <c r="X18" s="315" t="str">
        <f>IF(C18&lt;&gt;"",HLOOKUP(C18,GB!$C$1:$CG$27,27,FALSE),"")</f>
        <v/>
      </c>
      <c r="Y18" s="315" t="str">
        <f>IF(C18&lt;&gt;"",HLOOKUP(C18,GB!$C$1:$CG$49,36,FALSE),"")</f>
        <v/>
      </c>
      <c r="Z18" s="315" t="str">
        <f>IF(C18&lt;&gt;"",HLOOKUP(C18,GB!$C$1:$CG$49,42,FALSE),"")</f>
        <v/>
      </c>
      <c r="AA18" s="315" t="str">
        <f>IF(C18&lt;&gt;"",HLOOKUP(C18,GB!$C$1:$CG$49,43,FALSE),"")</f>
        <v/>
      </c>
      <c r="AB18" s="315" t="str">
        <f>IF(C18&lt;&gt;"",HLOOKUP(C18,GB!$C$1:$CG$49,44,FALSE),"")</f>
        <v/>
      </c>
      <c r="AC18" s="315" t="str">
        <f>IF(C18&lt;&gt;"",HLOOKUP(C18,GB!$C$1:$CG$49,46,FALSE),"")</f>
        <v/>
      </c>
      <c r="AD18" s="315" t="str">
        <f>IF(C18&lt;&gt;"",HLOOKUP(C18,GB!$C$1:$CG$49,47,FALSE),"")</f>
        <v/>
      </c>
      <c r="AE18" s="315" t="str">
        <f>IF(C18&lt;&gt;"",HLOOKUP(C18,GB!$C$1:$CG$49,48,FALSE),"")</f>
        <v/>
      </c>
      <c r="AF18" s="315" t="str">
        <f>IF(C18&lt;&gt;"",HLOOKUP(C18,Comp2!$C$1:$CG$36,36,FALSE),"")</f>
        <v/>
      </c>
      <c r="AG18" s="315" t="str">
        <f>IF(C18&lt;&gt;"",HLOOKUP(C18,'C4'!$C$1:$CG$27,27,FALSE),"")</f>
        <v/>
      </c>
      <c r="AH18" s="283" t="str">
        <f>IF(C18&lt;&gt;"",HLOOKUP(C18,Attest.!$C$1:$CG$4,4,FALSE),"")</f>
        <v/>
      </c>
      <c r="AI18" s="283" t="str">
        <f>IF(C18&lt;&gt;"",HLOOKUP(C18,Attest.!$C$1:$CG$5,5,FALSE),"")</f>
        <v/>
      </c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175" t="str">
        <f t="shared" si="2"/>
        <v/>
      </c>
      <c r="BN18" s="1" t="str">
        <f t="shared" si="3"/>
        <v/>
      </c>
    </row>
    <row r="19" spans="1:66" x14ac:dyDescent="0.2">
      <c r="A19" s="174" t="str">
        <f>IF(Liste!$B38&lt;&gt;"",Liste!$B38,"")</f>
        <v/>
      </c>
      <c r="B19" s="174" t="str">
        <f>IF(Liste!$B38&lt;&gt;"",Liste!$C38,"")</f>
        <v/>
      </c>
      <c r="C19" s="174" t="str">
        <f>IF(Liste!$B38&lt;&gt;"",A19&amp;" "&amp;B19,"")</f>
        <v/>
      </c>
      <c r="D19" s="175" t="str">
        <f>IF(Liste!$B38&lt;&gt;"",Liste!$D38,"")</f>
        <v/>
      </c>
      <c r="E19" s="174" t="str">
        <f>IF(Liste!$B38&lt;&gt;"",Liste!$E38,"")</f>
        <v/>
      </c>
      <c r="F19" s="176" t="str">
        <f>IF(A19="","",Liste!$E$6)</f>
        <v/>
      </c>
      <c r="G19" s="174" t="str">
        <f>IF(Liste!$B38&lt;&gt;"",Liste!$F38,"")</f>
        <v/>
      </c>
      <c r="H19" s="175" t="str">
        <f>IF(C19&lt;&gt;"",Liste!L38,"")</f>
        <v/>
      </c>
      <c r="I19" s="315" t="str">
        <f>IF(C19&lt;&gt;"",HLOOKUP(C19,Comp1!$C$1:$CG$51,51,FALSE),"")</f>
        <v/>
      </c>
      <c r="J19" s="315" t="str">
        <f>IF(C19&lt;&gt;"",HLOOKUP(C19,GB!$C$1:$CG$9,4,FALSE),"")</f>
        <v/>
      </c>
      <c r="K19" s="315" t="str">
        <f>IF(C19&lt;&gt;"",HLOOKUP(C19,GB!$C$1:$CG$9,5,FALSE),"")</f>
        <v/>
      </c>
      <c r="L19" s="315" t="str">
        <f>IF(C19&lt;&gt;"",HLOOKUP(C19,GB!$C$1:$CG$9,6,FALSE),"")</f>
        <v/>
      </c>
      <c r="M19" s="315" t="str">
        <f>IF(C19&lt;&gt;"",HLOOKUP(C19,GB!$C$1:$CG$9,7,FALSE),"")</f>
        <v/>
      </c>
      <c r="N19" s="315" t="str">
        <f>IF(C19&lt;&gt;"",HLOOKUP(C19,GB!$C$1:$CG$9,8,FALSE),"")</f>
        <v/>
      </c>
      <c r="O19" s="315" t="str">
        <f>IF(C19&lt;&gt;"",HLOOKUP(C19,GB!$C$1:$CG$9,9,FALSE),"")</f>
        <v/>
      </c>
      <c r="P19" s="315" t="str">
        <f>IF(C19&lt;&gt;"",HLOOKUP(C19,Comp3!$C$1:$CG$51,51,FALSE),"")</f>
        <v/>
      </c>
      <c r="Q19" s="315" t="str">
        <f>IF(C19&lt;&gt;"",HLOOKUP(C19,GB!$C$1:$CG$22,19,FALSE),"")</f>
        <v/>
      </c>
      <c r="R19" s="315" t="str">
        <f>IF(C19&lt;&gt;"",HLOOKUP(C19,GB!$C$1:$CG$22,20,FALSE),"")</f>
        <v/>
      </c>
      <c r="S19" s="315" t="str">
        <f>IF(C19&lt;&gt;"",HLOOKUP(C19,GB!$C$1:$CG$22,21,FALSE),"")</f>
        <v/>
      </c>
      <c r="T19" s="315" t="str">
        <f>IF(C19&lt;&gt;"",HLOOKUP(C19,GB!$C$1:$CG$22,22,FALSE),"")</f>
        <v/>
      </c>
      <c r="U19" s="315" t="str">
        <f>IF(C19&lt;&gt;"",HLOOKUP(C19,GB!$C$1:$CG$27,24,FALSE),"")</f>
        <v/>
      </c>
      <c r="V19" s="315" t="str">
        <f>IF(C19&lt;&gt;"",HLOOKUP(C19,GB!$C$1:$CG$27,25,FALSE),"")</f>
        <v/>
      </c>
      <c r="W19" s="315" t="str">
        <f>IF(C19&lt;&gt;"",HLOOKUP(C19,GB!$C$1:$CG$27,26,FALSE),"")</f>
        <v/>
      </c>
      <c r="X19" s="315" t="str">
        <f>IF(C19&lt;&gt;"",HLOOKUP(C19,GB!$C$1:$CG$27,27,FALSE),"")</f>
        <v/>
      </c>
      <c r="Y19" s="315" t="str">
        <f>IF(C19&lt;&gt;"",HLOOKUP(C19,GB!$C$1:$CG$49,36,FALSE),"")</f>
        <v/>
      </c>
      <c r="Z19" s="315" t="str">
        <f>IF(C19&lt;&gt;"",HLOOKUP(C19,GB!$C$1:$CG$49,42,FALSE),"")</f>
        <v/>
      </c>
      <c r="AA19" s="315" t="str">
        <f>IF(C19&lt;&gt;"",HLOOKUP(C19,GB!$C$1:$CG$49,43,FALSE),"")</f>
        <v/>
      </c>
      <c r="AB19" s="315" t="str">
        <f>IF(C19&lt;&gt;"",HLOOKUP(C19,GB!$C$1:$CG$49,44,FALSE),"")</f>
        <v/>
      </c>
      <c r="AC19" s="315" t="str">
        <f>IF(C19&lt;&gt;"",HLOOKUP(C19,GB!$C$1:$CG$49,46,FALSE),"")</f>
        <v/>
      </c>
      <c r="AD19" s="315" t="str">
        <f>IF(C19&lt;&gt;"",HLOOKUP(C19,GB!$C$1:$CG$49,47,FALSE),"")</f>
        <v/>
      </c>
      <c r="AE19" s="315" t="str">
        <f>IF(C19&lt;&gt;"",HLOOKUP(C19,GB!$C$1:$CG$49,48,FALSE),"")</f>
        <v/>
      </c>
      <c r="AF19" s="315" t="str">
        <f>IF(C19&lt;&gt;"",HLOOKUP(C19,Comp2!$C$1:$CG$36,36,FALSE),"")</f>
        <v/>
      </c>
      <c r="AG19" s="315" t="str">
        <f>IF(C19&lt;&gt;"",HLOOKUP(C19,'C4'!$C$1:$CG$27,27,FALSE),"")</f>
        <v/>
      </c>
      <c r="AH19" s="283" t="str">
        <f>IF(C19&lt;&gt;"",HLOOKUP(C19,Attest.!$C$1:$CG$4,4,FALSE),"")</f>
        <v/>
      </c>
      <c r="AI19" s="283" t="str">
        <f>IF(C19&lt;&gt;"",HLOOKUP(C19,Attest.!$C$1:$CG$5,5,FALSE),"")</f>
        <v/>
      </c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175" t="str">
        <f t="shared" si="2"/>
        <v/>
      </c>
      <c r="BN19" s="1" t="str">
        <f t="shared" si="3"/>
        <v/>
      </c>
    </row>
    <row r="20" spans="1:66" x14ac:dyDescent="0.2">
      <c r="A20" s="174" t="str">
        <f>IF(Liste!$B39&lt;&gt;"",Liste!$B39,"")</f>
        <v/>
      </c>
      <c r="B20" s="174" t="str">
        <f>IF(Liste!$B39&lt;&gt;"",Liste!$C39,"")</f>
        <v/>
      </c>
      <c r="C20" s="174" t="str">
        <f>IF(Liste!$B39&lt;&gt;"",A20&amp;" "&amp;B20,"")</f>
        <v/>
      </c>
      <c r="D20" s="175" t="str">
        <f>IF(Liste!$B39&lt;&gt;"",Liste!$D39,"")</f>
        <v/>
      </c>
      <c r="E20" s="174" t="str">
        <f>IF(Liste!$B39&lt;&gt;"",Liste!$E39,"")</f>
        <v/>
      </c>
      <c r="F20" s="176" t="str">
        <f>IF(A20="","",Liste!$E$6)</f>
        <v/>
      </c>
      <c r="G20" s="174" t="str">
        <f>IF(Liste!$B39&lt;&gt;"",Liste!$F39,"")</f>
        <v/>
      </c>
      <c r="H20" s="175" t="str">
        <f>IF(C20&lt;&gt;"",Liste!L39,"")</f>
        <v/>
      </c>
      <c r="I20" s="315" t="str">
        <f>IF(C20&lt;&gt;"",HLOOKUP(C20,Comp1!$C$1:$CG$51,51,FALSE),"")</f>
        <v/>
      </c>
      <c r="J20" s="315" t="str">
        <f>IF(C20&lt;&gt;"",HLOOKUP(C20,GB!$C$1:$CG$9,4,FALSE),"")</f>
        <v/>
      </c>
      <c r="K20" s="315" t="str">
        <f>IF(C20&lt;&gt;"",HLOOKUP(C20,GB!$C$1:$CG$9,5,FALSE),"")</f>
        <v/>
      </c>
      <c r="L20" s="315" t="str">
        <f>IF(C20&lt;&gt;"",HLOOKUP(C20,GB!$C$1:$CG$9,6,FALSE),"")</f>
        <v/>
      </c>
      <c r="M20" s="315" t="str">
        <f>IF(C20&lt;&gt;"",HLOOKUP(C20,GB!$C$1:$CG$9,7,FALSE),"")</f>
        <v/>
      </c>
      <c r="N20" s="315" t="str">
        <f>IF(C20&lt;&gt;"",HLOOKUP(C20,GB!$C$1:$CG$9,8,FALSE),"")</f>
        <v/>
      </c>
      <c r="O20" s="315" t="str">
        <f>IF(C20&lt;&gt;"",HLOOKUP(C20,GB!$C$1:$CG$9,9,FALSE),"")</f>
        <v/>
      </c>
      <c r="P20" s="315" t="str">
        <f>IF(C20&lt;&gt;"",HLOOKUP(C20,Comp3!$C$1:$CG$51,51,FALSE),"")</f>
        <v/>
      </c>
      <c r="Q20" s="315" t="str">
        <f>IF(C20&lt;&gt;"",HLOOKUP(C20,GB!$C$1:$CG$22,19,FALSE),"")</f>
        <v/>
      </c>
      <c r="R20" s="315" t="str">
        <f>IF(C20&lt;&gt;"",HLOOKUP(C20,GB!$C$1:$CG$22,20,FALSE),"")</f>
        <v/>
      </c>
      <c r="S20" s="315" t="str">
        <f>IF(C20&lt;&gt;"",HLOOKUP(C20,GB!$C$1:$CG$22,21,FALSE),"")</f>
        <v/>
      </c>
      <c r="T20" s="315" t="str">
        <f>IF(C20&lt;&gt;"",HLOOKUP(C20,GB!$C$1:$CG$22,22,FALSE),"")</f>
        <v/>
      </c>
      <c r="U20" s="315" t="str">
        <f>IF(C20&lt;&gt;"",HLOOKUP(C20,GB!$C$1:$CG$27,24,FALSE),"")</f>
        <v/>
      </c>
      <c r="V20" s="315" t="str">
        <f>IF(C20&lt;&gt;"",HLOOKUP(C20,GB!$C$1:$CG$27,25,FALSE),"")</f>
        <v/>
      </c>
      <c r="W20" s="315" t="str">
        <f>IF(C20&lt;&gt;"",HLOOKUP(C20,GB!$C$1:$CG$27,26,FALSE),"")</f>
        <v/>
      </c>
      <c r="X20" s="315" t="str">
        <f>IF(C20&lt;&gt;"",HLOOKUP(C20,GB!$C$1:$CG$27,27,FALSE),"")</f>
        <v/>
      </c>
      <c r="Y20" s="315" t="str">
        <f>IF(C20&lt;&gt;"",HLOOKUP(C20,GB!$C$1:$CG$49,36,FALSE),"")</f>
        <v/>
      </c>
      <c r="Z20" s="315" t="str">
        <f>IF(C20&lt;&gt;"",HLOOKUP(C20,GB!$C$1:$CG$49,42,FALSE),"")</f>
        <v/>
      </c>
      <c r="AA20" s="315" t="str">
        <f>IF(C20&lt;&gt;"",HLOOKUP(C20,GB!$C$1:$CG$49,43,FALSE),"")</f>
        <v/>
      </c>
      <c r="AB20" s="315" t="str">
        <f>IF(C20&lt;&gt;"",HLOOKUP(C20,GB!$C$1:$CG$49,44,FALSE),"")</f>
        <v/>
      </c>
      <c r="AC20" s="315" t="str">
        <f>IF(C20&lt;&gt;"",HLOOKUP(C20,GB!$C$1:$CG$49,46,FALSE),"")</f>
        <v/>
      </c>
      <c r="AD20" s="315" t="str">
        <f>IF(C20&lt;&gt;"",HLOOKUP(C20,GB!$C$1:$CG$49,47,FALSE),"")</f>
        <v/>
      </c>
      <c r="AE20" s="315" t="str">
        <f>IF(C20&lt;&gt;"",HLOOKUP(C20,GB!$C$1:$CG$49,48,FALSE),"")</f>
        <v/>
      </c>
      <c r="AF20" s="315" t="str">
        <f>IF(C20&lt;&gt;"",HLOOKUP(C20,Comp2!$C$1:$CG$36,36,FALSE),"")</f>
        <v/>
      </c>
      <c r="AG20" s="315" t="str">
        <f>IF(C20&lt;&gt;"",HLOOKUP(C20,'C4'!$C$1:$CG$27,27,FALSE),"")</f>
        <v/>
      </c>
      <c r="AH20" s="283" t="str">
        <f>IF(C20&lt;&gt;"",HLOOKUP(C20,Attest.!$C$1:$CG$4,4,FALSE),"")</f>
        <v/>
      </c>
      <c r="AI20" s="283" t="str">
        <f>IF(C20&lt;&gt;"",HLOOKUP(C20,Attest.!$C$1:$CG$5,5,FALSE),"")</f>
        <v/>
      </c>
      <c r="AJ20" s="323"/>
      <c r="AK20" s="323"/>
      <c r="AL20" s="323"/>
      <c r="AM20" s="323"/>
      <c r="AN20" s="323"/>
      <c r="AO20" s="323"/>
      <c r="AP20" s="323"/>
      <c r="AQ20" s="323"/>
      <c r="AR20" s="323"/>
      <c r="AS20" s="323"/>
      <c r="AT20" s="175" t="str">
        <f t="shared" si="2"/>
        <v/>
      </c>
      <c r="BN20" s="1" t="str">
        <f t="shared" si="3"/>
        <v/>
      </c>
    </row>
    <row r="21" spans="1:66" x14ac:dyDescent="0.2">
      <c r="A21" s="174" t="str">
        <f>IF(Liste!$B40&lt;&gt;"",Liste!$B40,"")</f>
        <v/>
      </c>
      <c r="B21" s="174" t="str">
        <f>IF(Liste!$B40&lt;&gt;"",Liste!$C40,"")</f>
        <v/>
      </c>
      <c r="C21" s="174" t="str">
        <f>IF(Liste!$B40&lt;&gt;"",A21&amp;" "&amp;B21,"")</f>
        <v/>
      </c>
      <c r="D21" s="175" t="str">
        <f>IF(Liste!$B40&lt;&gt;"",Liste!$D40,"")</f>
        <v/>
      </c>
      <c r="E21" s="174" t="str">
        <f>IF(Liste!$B40&lt;&gt;"",Liste!$E40,"")</f>
        <v/>
      </c>
      <c r="F21" s="176" t="str">
        <f>IF(A21="","",Liste!$E$6)</f>
        <v/>
      </c>
      <c r="G21" s="174" t="str">
        <f>IF(Liste!$B40&lt;&gt;"",Liste!$F40,"")</f>
        <v/>
      </c>
      <c r="H21" s="175" t="str">
        <f>IF(C21&lt;&gt;"",Liste!L40,"")</f>
        <v/>
      </c>
      <c r="I21" s="315" t="str">
        <f>IF(C21&lt;&gt;"",HLOOKUP(C21,Comp1!$C$1:$CG$51,51,FALSE),"")</f>
        <v/>
      </c>
      <c r="J21" s="315" t="str">
        <f>IF(C21&lt;&gt;"",HLOOKUP(C21,GB!$C$1:$CG$9,4,FALSE),"")</f>
        <v/>
      </c>
      <c r="K21" s="315" t="str">
        <f>IF(C21&lt;&gt;"",HLOOKUP(C21,GB!$C$1:$CG$9,5,FALSE),"")</f>
        <v/>
      </c>
      <c r="L21" s="315" t="str">
        <f>IF(C21&lt;&gt;"",HLOOKUP(C21,GB!$C$1:$CG$9,6,FALSE),"")</f>
        <v/>
      </c>
      <c r="M21" s="315" t="str">
        <f>IF(C21&lt;&gt;"",HLOOKUP(C21,GB!$C$1:$CG$9,7,FALSE),"")</f>
        <v/>
      </c>
      <c r="N21" s="315" t="str">
        <f>IF(C21&lt;&gt;"",HLOOKUP(C21,GB!$C$1:$CG$9,8,FALSE),"")</f>
        <v/>
      </c>
      <c r="O21" s="315" t="str">
        <f>IF(C21&lt;&gt;"",HLOOKUP(C21,GB!$C$1:$CG$9,9,FALSE),"")</f>
        <v/>
      </c>
      <c r="P21" s="315" t="str">
        <f>IF(C21&lt;&gt;"",HLOOKUP(C21,Comp3!$C$1:$CG$51,51,FALSE),"")</f>
        <v/>
      </c>
      <c r="Q21" s="315" t="str">
        <f>IF(C21&lt;&gt;"",HLOOKUP(C21,GB!$C$1:$CG$22,19,FALSE),"")</f>
        <v/>
      </c>
      <c r="R21" s="315" t="str">
        <f>IF(C21&lt;&gt;"",HLOOKUP(C21,GB!$C$1:$CG$22,20,FALSE),"")</f>
        <v/>
      </c>
      <c r="S21" s="315" t="str">
        <f>IF(C21&lt;&gt;"",HLOOKUP(C21,GB!$C$1:$CG$22,21,FALSE),"")</f>
        <v/>
      </c>
      <c r="T21" s="315" t="str">
        <f>IF(C21&lt;&gt;"",HLOOKUP(C21,GB!$C$1:$CG$22,22,FALSE),"")</f>
        <v/>
      </c>
      <c r="U21" s="315" t="str">
        <f>IF(C21&lt;&gt;"",HLOOKUP(C21,GB!$C$1:$CG$27,24,FALSE),"")</f>
        <v/>
      </c>
      <c r="V21" s="315" t="str">
        <f>IF(C21&lt;&gt;"",HLOOKUP(C21,GB!$C$1:$CG$27,25,FALSE),"")</f>
        <v/>
      </c>
      <c r="W21" s="315" t="str">
        <f>IF(C21&lt;&gt;"",HLOOKUP(C21,GB!$C$1:$CG$27,26,FALSE),"")</f>
        <v/>
      </c>
      <c r="X21" s="315" t="str">
        <f>IF(C21&lt;&gt;"",HLOOKUP(C21,GB!$C$1:$CG$27,27,FALSE),"")</f>
        <v/>
      </c>
      <c r="Y21" s="315" t="str">
        <f>IF(C21&lt;&gt;"",HLOOKUP(C21,GB!$C$1:$CG$49,36,FALSE),"")</f>
        <v/>
      </c>
      <c r="Z21" s="315" t="str">
        <f>IF(C21&lt;&gt;"",HLOOKUP(C21,GB!$C$1:$CG$49,42,FALSE),"")</f>
        <v/>
      </c>
      <c r="AA21" s="315" t="str">
        <f>IF(C21&lt;&gt;"",HLOOKUP(C21,GB!$C$1:$CG$49,43,FALSE),"")</f>
        <v/>
      </c>
      <c r="AB21" s="315" t="str">
        <f>IF(C21&lt;&gt;"",HLOOKUP(C21,GB!$C$1:$CG$49,44,FALSE),"")</f>
        <v/>
      </c>
      <c r="AC21" s="315" t="str">
        <f>IF(C21&lt;&gt;"",HLOOKUP(C21,GB!$C$1:$CG$49,46,FALSE),"")</f>
        <v/>
      </c>
      <c r="AD21" s="315" t="str">
        <f>IF(C21&lt;&gt;"",HLOOKUP(C21,GB!$C$1:$CG$49,47,FALSE),"")</f>
        <v/>
      </c>
      <c r="AE21" s="315" t="str">
        <f>IF(C21&lt;&gt;"",HLOOKUP(C21,GB!$C$1:$CG$49,48,FALSE),"")</f>
        <v/>
      </c>
      <c r="AF21" s="315" t="str">
        <f>IF(C21&lt;&gt;"",HLOOKUP(C21,Comp2!$C$1:$CG$36,36,FALSE),"")</f>
        <v/>
      </c>
      <c r="AG21" s="315" t="str">
        <f>IF(C21&lt;&gt;"",HLOOKUP(C21,'C4'!$C$1:$CG$27,27,FALSE),"")</f>
        <v/>
      </c>
      <c r="AH21" s="283" t="str">
        <f>IF(C21&lt;&gt;"",HLOOKUP(C21,Attest.!$C$1:$CG$4,4,FALSE),"")</f>
        <v/>
      </c>
      <c r="AI21" s="283" t="str">
        <f>IF(C21&lt;&gt;"",HLOOKUP(C21,Attest.!$C$1:$CG$5,5,FALSE),"")</f>
        <v/>
      </c>
      <c r="AJ21" s="323"/>
      <c r="AK21" s="323"/>
      <c r="AL21" s="323"/>
      <c r="AM21" s="323"/>
      <c r="AN21" s="323"/>
      <c r="AO21" s="323"/>
      <c r="AP21" s="323"/>
      <c r="AQ21" s="323"/>
      <c r="AR21" s="323"/>
      <c r="AS21" s="323"/>
      <c r="AT21" s="175" t="str">
        <f t="shared" si="2"/>
        <v/>
      </c>
      <c r="BN21" s="1" t="str">
        <f t="shared" si="3"/>
        <v/>
      </c>
    </row>
    <row r="22" spans="1:66" x14ac:dyDescent="0.2">
      <c r="A22" s="174" t="str">
        <f>IF(Liste!$B41&lt;&gt;"",Liste!$B41,"")</f>
        <v/>
      </c>
      <c r="B22" s="174" t="str">
        <f>IF(Liste!$B41&lt;&gt;"",Liste!$C41,"")</f>
        <v/>
      </c>
      <c r="C22" s="174" t="str">
        <f>IF(Liste!$B41&lt;&gt;"",A22&amp;" "&amp;B22,"")</f>
        <v/>
      </c>
      <c r="D22" s="175" t="str">
        <f>IF(Liste!$B41&lt;&gt;"",Liste!$D41,"")</f>
        <v/>
      </c>
      <c r="E22" s="174" t="str">
        <f>IF(Liste!$B41&lt;&gt;"",Liste!$E41,"")</f>
        <v/>
      </c>
      <c r="F22" s="176" t="str">
        <f>IF(A22="","",Liste!$E$6)</f>
        <v/>
      </c>
      <c r="G22" s="174" t="str">
        <f>IF(Liste!$B41&lt;&gt;"",Liste!$F41,"")</f>
        <v/>
      </c>
      <c r="H22" s="175" t="str">
        <f>IF(C22&lt;&gt;"",Liste!L41,"")</f>
        <v/>
      </c>
      <c r="I22" s="315" t="str">
        <f>IF(C22&lt;&gt;"",HLOOKUP(C22,Comp1!$C$1:$CG$51,51,FALSE),"")</f>
        <v/>
      </c>
      <c r="J22" s="315" t="str">
        <f>IF(C22&lt;&gt;"",HLOOKUP(C22,GB!$C$1:$CG$9,4,FALSE),"")</f>
        <v/>
      </c>
      <c r="K22" s="315" t="str">
        <f>IF(C22&lt;&gt;"",HLOOKUP(C22,GB!$C$1:$CG$9,5,FALSE),"")</f>
        <v/>
      </c>
      <c r="L22" s="315" t="str">
        <f>IF(C22&lt;&gt;"",HLOOKUP(C22,GB!$C$1:$CG$9,6,FALSE),"")</f>
        <v/>
      </c>
      <c r="M22" s="315" t="str">
        <f>IF(C22&lt;&gt;"",HLOOKUP(C22,GB!$C$1:$CG$9,7,FALSE),"")</f>
        <v/>
      </c>
      <c r="N22" s="315" t="str">
        <f>IF(C22&lt;&gt;"",HLOOKUP(C22,GB!$C$1:$CG$9,8,FALSE),"")</f>
        <v/>
      </c>
      <c r="O22" s="315" t="str">
        <f>IF(C22&lt;&gt;"",HLOOKUP(C22,GB!$C$1:$CG$9,9,FALSE),"")</f>
        <v/>
      </c>
      <c r="P22" s="315" t="str">
        <f>IF(C22&lt;&gt;"",HLOOKUP(C22,Comp3!$C$1:$CG$51,51,FALSE),"")</f>
        <v/>
      </c>
      <c r="Q22" s="315" t="str">
        <f>IF(C22&lt;&gt;"",HLOOKUP(C22,GB!$C$1:$CG$22,19,FALSE),"")</f>
        <v/>
      </c>
      <c r="R22" s="315" t="str">
        <f>IF(C22&lt;&gt;"",HLOOKUP(C22,GB!$C$1:$CG$22,20,FALSE),"")</f>
        <v/>
      </c>
      <c r="S22" s="315" t="str">
        <f>IF(C22&lt;&gt;"",HLOOKUP(C22,GB!$C$1:$CG$22,21,FALSE),"")</f>
        <v/>
      </c>
      <c r="T22" s="315" t="str">
        <f>IF(C22&lt;&gt;"",HLOOKUP(C22,GB!$C$1:$CG$22,22,FALSE),"")</f>
        <v/>
      </c>
      <c r="U22" s="315" t="str">
        <f>IF(C22&lt;&gt;"",HLOOKUP(C22,GB!$C$1:$CG$27,24,FALSE),"")</f>
        <v/>
      </c>
      <c r="V22" s="315" t="str">
        <f>IF(C22&lt;&gt;"",HLOOKUP(C22,GB!$C$1:$CG$27,25,FALSE),"")</f>
        <v/>
      </c>
      <c r="W22" s="315" t="str">
        <f>IF(C22&lt;&gt;"",HLOOKUP(C22,GB!$C$1:$CG$27,26,FALSE),"")</f>
        <v/>
      </c>
      <c r="X22" s="315" t="str">
        <f>IF(C22&lt;&gt;"",HLOOKUP(C22,GB!$C$1:$CG$27,27,FALSE),"")</f>
        <v/>
      </c>
      <c r="Y22" s="315" t="str">
        <f>IF(C22&lt;&gt;"",HLOOKUP(C22,GB!$C$1:$CG$49,36,FALSE),"")</f>
        <v/>
      </c>
      <c r="Z22" s="315" t="str">
        <f>IF(C22&lt;&gt;"",HLOOKUP(C22,GB!$C$1:$CG$49,42,FALSE),"")</f>
        <v/>
      </c>
      <c r="AA22" s="315" t="str">
        <f>IF(C22&lt;&gt;"",HLOOKUP(C22,GB!$C$1:$CG$49,43,FALSE),"")</f>
        <v/>
      </c>
      <c r="AB22" s="315" t="str">
        <f>IF(C22&lt;&gt;"",HLOOKUP(C22,GB!$C$1:$CG$49,44,FALSE),"")</f>
        <v/>
      </c>
      <c r="AC22" s="315" t="str">
        <f>IF(C22&lt;&gt;"",HLOOKUP(C22,GB!$C$1:$CG$49,46,FALSE),"")</f>
        <v/>
      </c>
      <c r="AD22" s="315" t="str">
        <f>IF(C22&lt;&gt;"",HLOOKUP(C22,GB!$C$1:$CG$49,47,FALSE),"")</f>
        <v/>
      </c>
      <c r="AE22" s="315" t="str">
        <f>IF(C22&lt;&gt;"",HLOOKUP(C22,GB!$C$1:$CG$49,48,FALSE),"")</f>
        <v/>
      </c>
      <c r="AF22" s="315" t="str">
        <f>IF(C22&lt;&gt;"",HLOOKUP(C22,Comp2!$C$1:$CG$36,36,FALSE),"")</f>
        <v/>
      </c>
      <c r="AG22" s="315" t="str">
        <f>IF(C22&lt;&gt;"",HLOOKUP(C22,'C4'!$C$1:$CG$27,27,FALSE),"")</f>
        <v/>
      </c>
      <c r="AH22" s="283" t="str">
        <f>IF(C22&lt;&gt;"",HLOOKUP(C22,Attest.!$C$1:$CG$4,4,FALSE),"")</f>
        <v/>
      </c>
      <c r="AI22" s="283" t="str">
        <f>IF(C22&lt;&gt;"",HLOOKUP(C22,Attest.!$C$1:$CG$5,5,FALSE),"")</f>
        <v/>
      </c>
      <c r="AJ22" s="323"/>
      <c r="AK22" s="323"/>
      <c r="AL22" s="323"/>
      <c r="AM22" s="323"/>
      <c r="AN22" s="323"/>
      <c r="AO22" s="323"/>
      <c r="AP22" s="323"/>
      <c r="AQ22" s="323"/>
      <c r="AR22" s="323"/>
      <c r="AS22" s="323"/>
      <c r="AT22" s="175" t="str">
        <f t="shared" si="2"/>
        <v/>
      </c>
      <c r="BN22" s="1" t="str">
        <f t="shared" si="3"/>
        <v/>
      </c>
    </row>
    <row r="23" spans="1:66" x14ac:dyDescent="0.2">
      <c r="A23" s="174" t="str">
        <f>IF(Liste!$B42&lt;&gt;"",Liste!$B42,"")</f>
        <v/>
      </c>
      <c r="B23" s="174" t="str">
        <f>IF(Liste!$B42&lt;&gt;"",Liste!$C42,"")</f>
        <v/>
      </c>
      <c r="C23" s="174" t="str">
        <f>IF(Liste!$B42&lt;&gt;"",A23&amp;" "&amp;B23,"")</f>
        <v/>
      </c>
      <c r="D23" s="175" t="str">
        <f>IF(Liste!$B42&lt;&gt;"",Liste!$D42,"")</f>
        <v/>
      </c>
      <c r="E23" s="174" t="str">
        <f>IF(Liste!$B42&lt;&gt;"",Liste!$E42,"")</f>
        <v/>
      </c>
      <c r="F23" s="176" t="str">
        <f>IF(A23="","",Liste!$E$6)</f>
        <v/>
      </c>
      <c r="G23" s="174" t="str">
        <f>IF(Liste!$B42&lt;&gt;"",Liste!$F42,"")</f>
        <v/>
      </c>
      <c r="H23" s="175" t="str">
        <f>IF(C23&lt;&gt;"",Liste!L42,"")</f>
        <v/>
      </c>
      <c r="I23" s="315" t="str">
        <f>IF(C23&lt;&gt;"",HLOOKUP(C23,Comp1!$C$1:$CG$51,51,FALSE),"")</f>
        <v/>
      </c>
      <c r="J23" s="315" t="str">
        <f>IF(C23&lt;&gt;"",HLOOKUP(C23,GB!$C$1:$CG$9,4,FALSE),"")</f>
        <v/>
      </c>
      <c r="K23" s="315" t="str">
        <f>IF(C23&lt;&gt;"",HLOOKUP(C23,GB!$C$1:$CG$9,5,FALSE),"")</f>
        <v/>
      </c>
      <c r="L23" s="315" t="str">
        <f>IF(C23&lt;&gt;"",HLOOKUP(C23,GB!$C$1:$CG$9,6,FALSE),"")</f>
        <v/>
      </c>
      <c r="M23" s="315" t="str">
        <f>IF(C23&lt;&gt;"",HLOOKUP(C23,GB!$C$1:$CG$9,7,FALSE),"")</f>
        <v/>
      </c>
      <c r="N23" s="315" t="str">
        <f>IF(C23&lt;&gt;"",HLOOKUP(C23,GB!$C$1:$CG$9,8,FALSE),"")</f>
        <v/>
      </c>
      <c r="O23" s="315" t="str">
        <f>IF(C23&lt;&gt;"",HLOOKUP(C23,GB!$C$1:$CG$9,9,FALSE),"")</f>
        <v/>
      </c>
      <c r="P23" s="315" t="str">
        <f>IF(C23&lt;&gt;"",HLOOKUP(C23,Comp3!$C$1:$CG$51,51,FALSE),"")</f>
        <v/>
      </c>
      <c r="Q23" s="315" t="str">
        <f>IF(C23&lt;&gt;"",HLOOKUP(C23,GB!$C$1:$CG$22,19,FALSE),"")</f>
        <v/>
      </c>
      <c r="R23" s="315" t="str">
        <f>IF(C23&lt;&gt;"",HLOOKUP(C23,GB!$C$1:$CG$22,20,FALSE),"")</f>
        <v/>
      </c>
      <c r="S23" s="315" t="str">
        <f>IF(C23&lt;&gt;"",HLOOKUP(C23,GB!$C$1:$CG$22,21,FALSE),"")</f>
        <v/>
      </c>
      <c r="T23" s="315" t="str">
        <f>IF(C23&lt;&gt;"",HLOOKUP(C23,GB!$C$1:$CG$22,22,FALSE),"")</f>
        <v/>
      </c>
      <c r="U23" s="315" t="str">
        <f>IF(C23&lt;&gt;"",HLOOKUP(C23,GB!$C$1:$CG$27,24,FALSE),"")</f>
        <v/>
      </c>
      <c r="V23" s="315" t="str">
        <f>IF(C23&lt;&gt;"",HLOOKUP(C23,GB!$C$1:$CG$27,25,FALSE),"")</f>
        <v/>
      </c>
      <c r="W23" s="315" t="str">
        <f>IF(C23&lt;&gt;"",HLOOKUP(C23,GB!$C$1:$CG$27,26,FALSE),"")</f>
        <v/>
      </c>
      <c r="X23" s="315" t="str">
        <f>IF(C23&lt;&gt;"",HLOOKUP(C23,GB!$C$1:$CG$27,27,FALSE),"")</f>
        <v/>
      </c>
      <c r="Y23" s="315" t="str">
        <f>IF(C23&lt;&gt;"",HLOOKUP(C23,GB!$C$1:$CG$49,36,FALSE),"")</f>
        <v/>
      </c>
      <c r="Z23" s="315" t="str">
        <f>IF(C23&lt;&gt;"",HLOOKUP(C23,GB!$C$1:$CG$49,42,FALSE),"")</f>
        <v/>
      </c>
      <c r="AA23" s="315" t="str">
        <f>IF(C23&lt;&gt;"",HLOOKUP(C23,GB!$C$1:$CG$49,43,FALSE),"")</f>
        <v/>
      </c>
      <c r="AB23" s="315" t="str">
        <f>IF(C23&lt;&gt;"",HLOOKUP(C23,GB!$C$1:$CG$49,44,FALSE),"")</f>
        <v/>
      </c>
      <c r="AC23" s="315" t="str">
        <f>IF(C23&lt;&gt;"",HLOOKUP(C23,GB!$C$1:$CG$49,46,FALSE),"")</f>
        <v/>
      </c>
      <c r="AD23" s="315" t="str">
        <f>IF(C23&lt;&gt;"",HLOOKUP(C23,GB!$C$1:$CG$49,47,FALSE),"")</f>
        <v/>
      </c>
      <c r="AE23" s="315" t="str">
        <f>IF(C23&lt;&gt;"",HLOOKUP(C23,GB!$C$1:$CG$49,48,FALSE),"")</f>
        <v/>
      </c>
      <c r="AF23" s="315" t="str">
        <f>IF(C23&lt;&gt;"",HLOOKUP(C23,Comp2!$C$1:$CG$36,36,FALSE),"")</f>
        <v/>
      </c>
      <c r="AG23" s="315" t="str">
        <f>IF(C23&lt;&gt;"",HLOOKUP(C23,'C4'!$C$1:$CG$27,27,FALSE),"")</f>
        <v/>
      </c>
      <c r="AH23" s="283" t="str">
        <f>IF(C23&lt;&gt;"",HLOOKUP(C23,Attest.!$C$1:$CG$4,4,FALSE),"")</f>
        <v/>
      </c>
      <c r="AI23" s="283" t="str">
        <f>IF(C23&lt;&gt;"",HLOOKUP(C23,Attest.!$C$1:$CG$5,5,FALSE),"")</f>
        <v/>
      </c>
      <c r="AJ23" s="323"/>
      <c r="AK23" s="323"/>
      <c r="AL23" s="323"/>
      <c r="AM23" s="323"/>
      <c r="AN23" s="323"/>
      <c r="AO23" s="323"/>
      <c r="AP23" s="323"/>
      <c r="AQ23" s="323"/>
      <c r="AR23" s="323"/>
      <c r="AS23" s="323"/>
      <c r="AT23" s="175" t="str">
        <f t="shared" si="2"/>
        <v/>
      </c>
      <c r="BN23" s="1" t="str">
        <f t="shared" si="3"/>
        <v/>
      </c>
    </row>
    <row r="24" spans="1:66" x14ac:dyDescent="0.2">
      <c r="A24" s="174" t="str">
        <f>IF(Liste!$B43&lt;&gt;"",Liste!$B43,"")</f>
        <v/>
      </c>
      <c r="B24" s="174" t="str">
        <f>IF(Liste!$B43&lt;&gt;"",Liste!$C43,"")</f>
        <v/>
      </c>
      <c r="C24" s="174" t="str">
        <f>IF(Liste!$B43&lt;&gt;"",A24&amp;" "&amp;B24,"")</f>
        <v/>
      </c>
      <c r="D24" s="175" t="str">
        <f>IF(Liste!$B43&lt;&gt;"",Liste!$D43,"")</f>
        <v/>
      </c>
      <c r="E24" s="174" t="str">
        <f>IF(Liste!$B43&lt;&gt;"",Liste!$E43,"")</f>
        <v/>
      </c>
      <c r="F24" s="176" t="str">
        <f>IF(A24="","",Liste!$E$6)</f>
        <v/>
      </c>
      <c r="G24" s="174" t="str">
        <f>IF(Liste!$B43&lt;&gt;"",Liste!$F43,"")</f>
        <v/>
      </c>
      <c r="H24" s="175" t="str">
        <f>IF(C24&lt;&gt;"",Liste!L43,"")</f>
        <v/>
      </c>
      <c r="I24" s="315" t="str">
        <f>IF(C24&lt;&gt;"",HLOOKUP(C24,Comp1!$C$1:$CG$51,51,FALSE),"")</f>
        <v/>
      </c>
      <c r="J24" s="315" t="str">
        <f>IF(C24&lt;&gt;"",HLOOKUP(C24,GB!$C$1:$CG$9,4,FALSE),"")</f>
        <v/>
      </c>
      <c r="K24" s="315" t="str">
        <f>IF(C24&lt;&gt;"",HLOOKUP(C24,GB!$C$1:$CG$9,5,FALSE),"")</f>
        <v/>
      </c>
      <c r="L24" s="315" t="str">
        <f>IF(C24&lt;&gt;"",HLOOKUP(C24,GB!$C$1:$CG$9,6,FALSE),"")</f>
        <v/>
      </c>
      <c r="M24" s="315" t="str">
        <f>IF(C24&lt;&gt;"",HLOOKUP(C24,GB!$C$1:$CG$9,7,FALSE),"")</f>
        <v/>
      </c>
      <c r="N24" s="315" t="str">
        <f>IF(C24&lt;&gt;"",HLOOKUP(C24,GB!$C$1:$CG$9,8,FALSE),"")</f>
        <v/>
      </c>
      <c r="O24" s="315" t="str">
        <f>IF(C24&lt;&gt;"",HLOOKUP(C24,GB!$C$1:$CG$9,9,FALSE),"")</f>
        <v/>
      </c>
      <c r="P24" s="315" t="str">
        <f>IF(C24&lt;&gt;"",HLOOKUP(C24,Comp3!$C$1:$CG$51,51,FALSE),"")</f>
        <v/>
      </c>
      <c r="Q24" s="315" t="str">
        <f>IF(C24&lt;&gt;"",HLOOKUP(C24,GB!$C$1:$CG$22,19,FALSE),"")</f>
        <v/>
      </c>
      <c r="R24" s="315" t="str">
        <f>IF(C24&lt;&gt;"",HLOOKUP(C24,GB!$C$1:$CG$22,20,FALSE),"")</f>
        <v/>
      </c>
      <c r="S24" s="315" t="str">
        <f>IF(C24&lt;&gt;"",HLOOKUP(C24,GB!$C$1:$CG$22,21,FALSE),"")</f>
        <v/>
      </c>
      <c r="T24" s="315" t="str">
        <f>IF(C24&lt;&gt;"",HLOOKUP(C24,GB!$C$1:$CG$22,22,FALSE),"")</f>
        <v/>
      </c>
      <c r="U24" s="315" t="str">
        <f>IF(C24&lt;&gt;"",HLOOKUP(C24,GB!$C$1:$CG$27,24,FALSE),"")</f>
        <v/>
      </c>
      <c r="V24" s="315" t="str">
        <f>IF(C24&lt;&gt;"",HLOOKUP(C24,GB!$C$1:$CG$27,25,FALSE),"")</f>
        <v/>
      </c>
      <c r="W24" s="315" t="str">
        <f>IF(C24&lt;&gt;"",HLOOKUP(C24,GB!$C$1:$CG$27,26,FALSE),"")</f>
        <v/>
      </c>
      <c r="X24" s="315" t="str">
        <f>IF(C24&lt;&gt;"",HLOOKUP(C24,GB!$C$1:$CG$27,27,FALSE),"")</f>
        <v/>
      </c>
      <c r="Y24" s="315" t="str">
        <f>IF(C24&lt;&gt;"",HLOOKUP(C24,GB!$C$1:$CG$49,36,FALSE),"")</f>
        <v/>
      </c>
      <c r="Z24" s="315" t="str">
        <f>IF(C24&lt;&gt;"",HLOOKUP(C24,GB!$C$1:$CG$49,42,FALSE),"")</f>
        <v/>
      </c>
      <c r="AA24" s="315" t="str">
        <f>IF(C24&lt;&gt;"",HLOOKUP(C24,GB!$C$1:$CG$49,43,FALSE),"")</f>
        <v/>
      </c>
      <c r="AB24" s="315" t="str">
        <f>IF(C24&lt;&gt;"",HLOOKUP(C24,GB!$C$1:$CG$49,44,FALSE),"")</f>
        <v/>
      </c>
      <c r="AC24" s="315" t="str">
        <f>IF(C24&lt;&gt;"",HLOOKUP(C24,GB!$C$1:$CG$49,46,FALSE),"")</f>
        <v/>
      </c>
      <c r="AD24" s="315" t="str">
        <f>IF(C24&lt;&gt;"",HLOOKUP(C24,GB!$C$1:$CG$49,47,FALSE),"")</f>
        <v/>
      </c>
      <c r="AE24" s="315" t="str">
        <f>IF(C24&lt;&gt;"",HLOOKUP(C24,GB!$C$1:$CG$49,48,FALSE),"")</f>
        <v/>
      </c>
      <c r="AF24" s="315" t="str">
        <f>IF(C24&lt;&gt;"",HLOOKUP(C24,Comp2!$C$1:$CG$36,36,FALSE),"")</f>
        <v/>
      </c>
      <c r="AG24" s="315" t="str">
        <f>IF(C24&lt;&gt;"",HLOOKUP(C24,'C4'!$C$1:$CG$27,27,FALSE),"")</f>
        <v/>
      </c>
      <c r="AH24" s="283" t="str">
        <f>IF(C24&lt;&gt;"",HLOOKUP(C24,Attest.!$C$1:$CG$4,4,FALSE),"")</f>
        <v/>
      </c>
      <c r="AI24" s="283" t="str">
        <f>IF(C24&lt;&gt;"",HLOOKUP(C24,Attest.!$C$1:$CG$5,5,FALSE),"")</f>
        <v/>
      </c>
      <c r="AJ24" s="323"/>
      <c r="AK24" s="323"/>
      <c r="AL24" s="323"/>
      <c r="AM24" s="323"/>
      <c r="AN24" s="323"/>
      <c r="AO24" s="323"/>
      <c r="AP24" s="323"/>
      <c r="AQ24" s="323"/>
      <c r="AR24" s="323"/>
      <c r="AS24" s="323"/>
      <c r="AT24" s="175" t="str">
        <f t="shared" si="2"/>
        <v/>
      </c>
      <c r="BN24" s="1" t="str">
        <f t="shared" si="3"/>
        <v/>
      </c>
    </row>
    <row r="25" spans="1:66" x14ac:dyDescent="0.2">
      <c r="A25" s="174" t="str">
        <f>IF(Liste!$B44&lt;&gt;"",Liste!$B44,"")</f>
        <v/>
      </c>
      <c r="B25" s="174" t="str">
        <f>IF(Liste!$B44&lt;&gt;"",Liste!$C44,"")</f>
        <v/>
      </c>
      <c r="C25" s="174" t="str">
        <f>IF(Liste!$B44&lt;&gt;"",A25&amp;" "&amp;B25,"")</f>
        <v/>
      </c>
      <c r="D25" s="175" t="str">
        <f>IF(Liste!$B44&lt;&gt;"",Liste!$D44,"")</f>
        <v/>
      </c>
      <c r="E25" s="174" t="str">
        <f>IF(Liste!$B44&lt;&gt;"",Liste!$E44,"")</f>
        <v/>
      </c>
      <c r="F25" s="176" t="str">
        <f>IF(A25="","",Liste!$E$6)</f>
        <v/>
      </c>
      <c r="G25" s="174" t="str">
        <f>IF(Liste!$B44&lt;&gt;"",Liste!$F44,"")</f>
        <v/>
      </c>
      <c r="H25" s="175" t="str">
        <f>IF(C25&lt;&gt;"",Liste!L44,"")</f>
        <v/>
      </c>
      <c r="I25" s="315" t="str">
        <f>IF(C25&lt;&gt;"",HLOOKUP(C25,Comp1!$C$1:$CG$51,51,FALSE),"")</f>
        <v/>
      </c>
      <c r="J25" s="315" t="str">
        <f>IF(C25&lt;&gt;"",HLOOKUP(C25,GB!$C$1:$CG$9,4,FALSE),"")</f>
        <v/>
      </c>
      <c r="K25" s="315" t="str">
        <f>IF(C25&lt;&gt;"",HLOOKUP(C25,GB!$C$1:$CG$9,5,FALSE),"")</f>
        <v/>
      </c>
      <c r="L25" s="315" t="str">
        <f>IF(C25&lt;&gt;"",HLOOKUP(C25,GB!$C$1:$CG$9,6,FALSE),"")</f>
        <v/>
      </c>
      <c r="M25" s="315" t="str">
        <f>IF(C25&lt;&gt;"",HLOOKUP(C25,GB!$C$1:$CG$9,7,FALSE),"")</f>
        <v/>
      </c>
      <c r="N25" s="315" t="str">
        <f>IF(C25&lt;&gt;"",HLOOKUP(C25,GB!$C$1:$CG$9,8,FALSE),"")</f>
        <v/>
      </c>
      <c r="O25" s="315" t="str">
        <f>IF(C25&lt;&gt;"",HLOOKUP(C25,GB!$C$1:$CG$9,9,FALSE),"")</f>
        <v/>
      </c>
      <c r="P25" s="315" t="str">
        <f>IF(C25&lt;&gt;"",HLOOKUP(C25,Comp3!$C$1:$CG$51,51,FALSE),"")</f>
        <v/>
      </c>
      <c r="Q25" s="315" t="str">
        <f>IF(C25&lt;&gt;"",HLOOKUP(C25,GB!$C$1:$CG$22,19,FALSE),"")</f>
        <v/>
      </c>
      <c r="R25" s="315" t="str">
        <f>IF(C25&lt;&gt;"",HLOOKUP(C25,GB!$C$1:$CG$22,20,FALSE),"")</f>
        <v/>
      </c>
      <c r="S25" s="315" t="str">
        <f>IF(C25&lt;&gt;"",HLOOKUP(C25,GB!$C$1:$CG$22,21,FALSE),"")</f>
        <v/>
      </c>
      <c r="T25" s="315" t="str">
        <f>IF(C25&lt;&gt;"",HLOOKUP(C25,GB!$C$1:$CG$22,22,FALSE),"")</f>
        <v/>
      </c>
      <c r="U25" s="315" t="str">
        <f>IF(C25&lt;&gt;"",HLOOKUP(C25,GB!$C$1:$CG$27,24,FALSE),"")</f>
        <v/>
      </c>
      <c r="V25" s="315" t="str">
        <f>IF(C25&lt;&gt;"",HLOOKUP(C25,GB!$C$1:$CG$27,25,FALSE),"")</f>
        <v/>
      </c>
      <c r="W25" s="315" t="str">
        <f>IF(C25&lt;&gt;"",HLOOKUP(C25,GB!$C$1:$CG$27,26,FALSE),"")</f>
        <v/>
      </c>
      <c r="X25" s="315" t="str">
        <f>IF(C25&lt;&gt;"",HLOOKUP(C25,GB!$C$1:$CG$27,27,FALSE),"")</f>
        <v/>
      </c>
      <c r="Y25" s="315" t="str">
        <f>IF(C25&lt;&gt;"",HLOOKUP(C25,GB!$C$1:$CG$49,36,FALSE),"")</f>
        <v/>
      </c>
      <c r="Z25" s="315" t="str">
        <f>IF(C25&lt;&gt;"",HLOOKUP(C25,GB!$C$1:$CG$49,42,FALSE),"")</f>
        <v/>
      </c>
      <c r="AA25" s="315" t="str">
        <f>IF(C25&lt;&gt;"",HLOOKUP(C25,GB!$C$1:$CG$49,43,FALSE),"")</f>
        <v/>
      </c>
      <c r="AB25" s="315" t="str">
        <f>IF(C25&lt;&gt;"",HLOOKUP(C25,GB!$C$1:$CG$49,44,FALSE),"")</f>
        <v/>
      </c>
      <c r="AC25" s="315" t="str">
        <f>IF(C25&lt;&gt;"",HLOOKUP(C25,GB!$C$1:$CG$49,46,FALSE),"")</f>
        <v/>
      </c>
      <c r="AD25" s="315" t="str">
        <f>IF(C25&lt;&gt;"",HLOOKUP(C25,GB!$C$1:$CG$49,47,FALSE),"")</f>
        <v/>
      </c>
      <c r="AE25" s="315" t="str">
        <f>IF(C25&lt;&gt;"",HLOOKUP(C25,GB!$C$1:$CG$49,48,FALSE),"")</f>
        <v/>
      </c>
      <c r="AF25" s="315" t="str">
        <f>IF(C25&lt;&gt;"",HLOOKUP(C25,Comp2!$C$1:$CG$36,36,FALSE),"")</f>
        <v/>
      </c>
      <c r="AG25" s="315" t="str">
        <f>IF(C25&lt;&gt;"",HLOOKUP(C25,'C4'!$C$1:$CG$27,27,FALSE),"")</f>
        <v/>
      </c>
      <c r="AH25" s="283" t="str">
        <f>IF(C25&lt;&gt;"",HLOOKUP(C25,Attest.!$C$1:$CG$4,4,FALSE),"")</f>
        <v/>
      </c>
      <c r="AI25" s="283" t="str">
        <f>IF(C25&lt;&gt;"",HLOOKUP(C25,Attest.!$C$1:$CG$5,5,FALSE),"")</f>
        <v/>
      </c>
      <c r="AJ25" s="323"/>
      <c r="AK25" s="323"/>
      <c r="AL25" s="323"/>
      <c r="AM25" s="323"/>
      <c r="AN25" s="323"/>
      <c r="AO25" s="323"/>
      <c r="AP25" s="323"/>
      <c r="AQ25" s="323"/>
      <c r="AR25" s="323"/>
      <c r="AS25" s="323"/>
      <c r="AT25" s="175" t="str">
        <f t="shared" si="2"/>
        <v/>
      </c>
      <c r="BN25" s="1" t="str">
        <f t="shared" si="3"/>
        <v/>
      </c>
    </row>
    <row r="26" spans="1:66" x14ac:dyDescent="0.2">
      <c r="A26" s="174" t="str">
        <f>IF(Liste!$B45&lt;&gt;"",Liste!$B45,"")</f>
        <v/>
      </c>
      <c r="B26" s="174" t="str">
        <f>IF(Liste!$B45&lt;&gt;"",Liste!$C45,"")</f>
        <v/>
      </c>
      <c r="C26" s="174" t="str">
        <f>IF(Liste!$B45&lt;&gt;"",A26&amp;" "&amp;B26,"")</f>
        <v/>
      </c>
      <c r="D26" s="175" t="str">
        <f>IF(Liste!$B45&lt;&gt;"",Liste!$D45,"")</f>
        <v/>
      </c>
      <c r="E26" s="174" t="str">
        <f>IF(Liste!$B45&lt;&gt;"",Liste!$E45,"")</f>
        <v/>
      </c>
      <c r="F26" s="176" t="str">
        <f>IF(A26="","",Liste!$E$6)</f>
        <v/>
      </c>
      <c r="G26" s="174" t="str">
        <f>IF(Liste!$B45&lt;&gt;"",Liste!$F45,"")</f>
        <v/>
      </c>
      <c r="H26" s="175" t="str">
        <f>IF(C26&lt;&gt;"",Liste!L45,"")</f>
        <v/>
      </c>
      <c r="I26" s="315" t="str">
        <f>IF(C26&lt;&gt;"",HLOOKUP(C26,Comp1!$C$1:$CG$51,51,FALSE),"")</f>
        <v/>
      </c>
      <c r="J26" s="315" t="str">
        <f>IF(C26&lt;&gt;"",HLOOKUP(C26,GB!$C$1:$CG$9,4,FALSE),"")</f>
        <v/>
      </c>
      <c r="K26" s="315" t="str">
        <f>IF(C26&lt;&gt;"",HLOOKUP(C26,GB!$C$1:$CG$9,5,FALSE),"")</f>
        <v/>
      </c>
      <c r="L26" s="315" t="str">
        <f>IF(C26&lt;&gt;"",HLOOKUP(C26,GB!$C$1:$CG$9,6,FALSE),"")</f>
        <v/>
      </c>
      <c r="M26" s="315" t="str">
        <f>IF(C26&lt;&gt;"",HLOOKUP(C26,GB!$C$1:$CG$9,7,FALSE),"")</f>
        <v/>
      </c>
      <c r="N26" s="315" t="str">
        <f>IF(C26&lt;&gt;"",HLOOKUP(C26,GB!$C$1:$CG$9,8,FALSE),"")</f>
        <v/>
      </c>
      <c r="O26" s="315" t="str">
        <f>IF(C26&lt;&gt;"",HLOOKUP(C26,GB!$C$1:$CG$9,9,FALSE),"")</f>
        <v/>
      </c>
      <c r="P26" s="315" t="str">
        <f>IF(C26&lt;&gt;"",HLOOKUP(C26,Comp3!$C$1:$CG$51,51,FALSE),"")</f>
        <v/>
      </c>
      <c r="Q26" s="315" t="str">
        <f>IF(C26&lt;&gt;"",HLOOKUP(C26,GB!$C$1:$CG$22,19,FALSE),"")</f>
        <v/>
      </c>
      <c r="R26" s="315" t="str">
        <f>IF(C26&lt;&gt;"",HLOOKUP(C26,GB!$C$1:$CG$22,20,FALSE),"")</f>
        <v/>
      </c>
      <c r="S26" s="315" t="str">
        <f>IF(C26&lt;&gt;"",HLOOKUP(C26,GB!$C$1:$CG$22,21,FALSE),"")</f>
        <v/>
      </c>
      <c r="T26" s="315" t="str">
        <f>IF(C26&lt;&gt;"",HLOOKUP(C26,GB!$C$1:$CG$22,22,FALSE),"")</f>
        <v/>
      </c>
      <c r="U26" s="315" t="str">
        <f>IF(C26&lt;&gt;"",HLOOKUP(C26,GB!$C$1:$CG$27,24,FALSE),"")</f>
        <v/>
      </c>
      <c r="V26" s="315" t="str">
        <f>IF(C26&lt;&gt;"",HLOOKUP(C26,GB!$C$1:$CG$27,25,FALSE),"")</f>
        <v/>
      </c>
      <c r="W26" s="315" t="str">
        <f>IF(C26&lt;&gt;"",HLOOKUP(C26,GB!$C$1:$CG$27,26,FALSE),"")</f>
        <v/>
      </c>
      <c r="X26" s="315" t="str">
        <f>IF(C26&lt;&gt;"",HLOOKUP(C26,GB!$C$1:$CG$27,27,FALSE),"")</f>
        <v/>
      </c>
      <c r="Y26" s="315" t="str">
        <f>IF(C26&lt;&gt;"",HLOOKUP(C26,GB!$C$1:$CG$49,36,FALSE),"")</f>
        <v/>
      </c>
      <c r="Z26" s="315" t="str">
        <f>IF(C26&lt;&gt;"",HLOOKUP(C26,GB!$C$1:$CG$49,42,FALSE),"")</f>
        <v/>
      </c>
      <c r="AA26" s="315" t="str">
        <f>IF(C26&lt;&gt;"",HLOOKUP(C26,GB!$C$1:$CG$49,43,FALSE),"")</f>
        <v/>
      </c>
      <c r="AB26" s="315" t="str">
        <f>IF(C26&lt;&gt;"",HLOOKUP(C26,GB!$C$1:$CG$49,44,FALSE),"")</f>
        <v/>
      </c>
      <c r="AC26" s="315" t="str">
        <f>IF(C26&lt;&gt;"",HLOOKUP(C26,GB!$C$1:$CG$49,46,FALSE),"")</f>
        <v/>
      </c>
      <c r="AD26" s="315" t="str">
        <f>IF(C26&lt;&gt;"",HLOOKUP(C26,GB!$C$1:$CG$49,47,FALSE),"")</f>
        <v/>
      </c>
      <c r="AE26" s="315" t="str">
        <f>IF(C26&lt;&gt;"",HLOOKUP(C26,GB!$C$1:$CG$49,48,FALSE),"")</f>
        <v/>
      </c>
      <c r="AF26" s="315" t="str">
        <f>IF(C26&lt;&gt;"",HLOOKUP(C26,Comp2!$C$1:$CG$36,36,FALSE),"")</f>
        <v/>
      </c>
      <c r="AG26" s="315" t="str">
        <f>IF(C26&lt;&gt;"",HLOOKUP(C26,'C4'!$C$1:$CG$27,27,FALSE),"")</f>
        <v/>
      </c>
      <c r="AH26" s="283" t="str">
        <f>IF(C26&lt;&gt;"",HLOOKUP(C26,Attest.!$C$1:$CG$4,4,FALSE),"")</f>
        <v/>
      </c>
      <c r="AI26" s="283" t="str">
        <f>IF(C26&lt;&gt;"",HLOOKUP(C26,Attest.!$C$1:$CG$5,5,FALSE),"")</f>
        <v/>
      </c>
      <c r="AJ26" s="323"/>
      <c r="AK26" s="323"/>
      <c r="AL26" s="323"/>
      <c r="AM26" s="323"/>
      <c r="AN26" s="323"/>
      <c r="AO26" s="323"/>
      <c r="AP26" s="323"/>
      <c r="AQ26" s="323"/>
      <c r="AR26" s="323"/>
      <c r="AS26" s="323"/>
      <c r="AT26" s="175" t="str">
        <f t="shared" si="2"/>
        <v/>
      </c>
      <c r="BN26" s="1" t="str">
        <f t="shared" si="3"/>
        <v/>
      </c>
    </row>
    <row r="27" spans="1:66" x14ac:dyDescent="0.2">
      <c r="A27" s="174" t="str">
        <f>IF(Liste!$B46&lt;&gt;"",Liste!$B46,"")</f>
        <v/>
      </c>
      <c r="B27" s="174" t="str">
        <f>IF(Liste!$B46&lt;&gt;"",Liste!$C46,"")</f>
        <v/>
      </c>
      <c r="C27" s="174" t="str">
        <f>IF(Liste!$B46&lt;&gt;"",A27&amp;" "&amp;B27,"")</f>
        <v/>
      </c>
      <c r="D27" s="175" t="str">
        <f>IF(Liste!$B46&lt;&gt;"",Liste!$D46,"")</f>
        <v/>
      </c>
      <c r="E27" s="174" t="str">
        <f>IF(Liste!$B46&lt;&gt;"",Liste!$E46,"")</f>
        <v/>
      </c>
      <c r="F27" s="176" t="str">
        <f>IF(A27="","",Liste!$E$6)</f>
        <v/>
      </c>
      <c r="G27" s="174" t="str">
        <f>IF(Liste!$B46&lt;&gt;"",Liste!$F46,"")</f>
        <v/>
      </c>
      <c r="H27" s="175" t="str">
        <f>IF(C27&lt;&gt;"",Liste!L46,"")</f>
        <v/>
      </c>
      <c r="I27" s="315" t="str">
        <f>IF(C27&lt;&gt;"",HLOOKUP(C27,Comp1!$C$1:$CG$51,51,FALSE),"")</f>
        <v/>
      </c>
      <c r="J27" s="315" t="str">
        <f>IF(C27&lt;&gt;"",HLOOKUP(C27,GB!$C$1:$CG$9,4,FALSE),"")</f>
        <v/>
      </c>
      <c r="K27" s="315" t="str">
        <f>IF(C27&lt;&gt;"",HLOOKUP(C27,GB!$C$1:$CG$9,5,FALSE),"")</f>
        <v/>
      </c>
      <c r="L27" s="315" t="str">
        <f>IF(C27&lt;&gt;"",HLOOKUP(C27,GB!$C$1:$CG$9,6,FALSE),"")</f>
        <v/>
      </c>
      <c r="M27" s="315" t="str">
        <f>IF(C27&lt;&gt;"",HLOOKUP(C27,GB!$C$1:$CG$9,7,FALSE),"")</f>
        <v/>
      </c>
      <c r="N27" s="315" t="str">
        <f>IF(C27&lt;&gt;"",HLOOKUP(C27,GB!$C$1:$CG$9,8,FALSE),"")</f>
        <v/>
      </c>
      <c r="O27" s="315" t="str">
        <f>IF(C27&lt;&gt;"",HLOOKUP(C27,GB!$C$1:$CG$9,9,FALSE),"")</f>
        <v/>
      </c>
      <c r="P27" s="315" t="str">
        <f>IF(C27&lt;&gt;"",HLOOKUP(C27,Comp3!$C$1:$CG$51,51,FALSE),"")</f>
        <v/>
      </c>
      <c r="Q27" s="315" t="str">
        <f>IF(C27&lt;&gt;"",HLOOKUP(C27,GB!$C$1:$CG$22,19,FALSE),"")</f>
        <v/>
      </c>
      <c r="R27" s="315" t="str">
        <f>IF(C27&lt;&gt;"",HLOOKUP(C27,GB!$C$1:$CG$22,20,FALSE),"")</f>
        <v/>
      </c>
      <c r="S27" s="315" t="str">
        <f>IF(C27&lt;&gt;"",HLOOKUP(C27,GB!$C$1:$CG$22,21,FALSE),"")</f>
        <v/>
      </c>
      <c r="T27" s="315" t="str">
        <f>IF(C27&lt;&gt;"",HLOOKUP(C27,GB!$C$1:$CG$22,22,FALSE),"")</f>
        <v/>
      </c>
      <c r="U27" s="315" t="str">
        <f>IF(C27&lt;&gt;"",HLOOKUP(C27,GB!$C$1:$CG$27,24,FALSE),"")</f>
        <v/>
      </c>
      <c r="V27" s="315" t="str">
        <f>IF(C27&lt;&gt;"",HLOOKUP(C27,GB!$C$1:$CG$27,25,FALSE),"")</f>
        <v/>
      </c>
      <c r="W27" s="315" t="str">
        <f>IF(C27&lt;&gt;"",HLOOKUP(C27,GB!$C$1:$CG$27,26,FALSE),"")</f>
        <v/>
      </c>
      <c r="X27" s="315" t="str">
        <f>IF(C27&lt;&gt;"",HLOOKUP(C27,GB!$C$1:$CG$27,27,FALSE),"")</f>
        <v/>
      </c>
      <c r="Y27" s="315" t="str">
        <f>IF(C27&lt;&gt;"",HLOOKUP(C27,GB!$C$1:$CG$49,36,FALSE),"")</f>
        <v/>
      </c>
      <c r="Z27" s="315" t="str">
        <f>IF(C27&lt;&gt;"",HLOOKUP(C27,GB!$C$1:$CG$49,42,FALSE),"")</f>
        <v/>
      </c>
      <c r="AA27" s="315" t="str">
        <f>IF(C27&lt;&gt;"",HLOOKUP(C27,GB!$C$1:$CG$49,43,FALSE),"")</f>
        <v/>
      </c>
      <c r="AB27" s="315" t="str">
        <f>IF(C27&lt;&gt;"",HLOOKUP(C27,GB!$C$1:$CG$49,44,FALSE),"")</f>
        <v/>
      </c>
      <c r="AC27" s="315" t="str">
        <f>IF(C27&lt;&gt;"",HLOOKUP(C27,GB!$C$1:$CG$49,46,FALSE),"")</f>
        <v/>
      </c>
      <c r="AD27" s="315" t="str">
        <f>IF(C27&lt;&gt;"",HLOOKUP(C27,GB!$C$1:$CG$49,47,FALSE),"")</f>
        <v/>
      </c>
      <c r="AE27" s="315" t="str">
        <f>IF(C27&lt;&gt;"",HLOOKUP(C27,GB!$C$1:$CG$49,48,FALSE),"")</f>
        <v/>
      </c>
      <c r="AF27" s="315" t="str">
        <f>IF(C27&lt;&gt;"",HLOOKUP(C27,Comp2!$C$1:$CG$36,36,FALSE),"")</f>
        <v/>
      </c>
      <c r="AG27" s="315" t="str">
        <f>IF(C27&lt;&gt;"",HLOOKUP(C27,'C4'!$C$1:$CG$27,27,FALSE),"")</f>
        <v/>
      </c>
      <c r="AH27" s="283" t="str">
        <f>IF(C27&lt;&gt;"",HLOOKUP(C27,Attest.!$C$1:$CG$4,4,FALSE),"")</f>
        <v/>
      </c>
      <c r="AI27" s="283" t="str">
        <f>IF(C27&lt;&gt;"",HLOOKUP(C27,Attest.!$C$1:$CG$5,5,FALSE),"")</f>
        <v/>
      </c>
      <c r="AJ27" s="323"/>
      <c r="AK27" s="323"/>
      <c r="AL27" s="323"/>
      <c r="AM27" s="323"/>
      <c r="AN27" s="323"/>
      <c r="AO27" s="323"/>
      <c r="AP27" s="323"/>
      <c r="AQ27" s="323"/>
      <c r="AR27" s="323"/>
      <c r="AS27" s="323"/>
      <c r="AT27" s="175" t="str">
        <f t="shared" si="2"/>
        <v/>
      </c>
      <c r="BN27" s="1" t="str">
        <f t="shared" si="3"/>
        <v/>
      </c>
    </row>
    <row r="28" spans="1:66" x14ac:dyDescent="0.2">
      <c r="A28" s="174" t="str">
        <f>IF(Liste!$B47&lt;&gt;"",Liste!$B47,"")</f>
        <v/>
      </c>
      <c r="B28" s="174" t="str">
        <f>IF(Liste!$B47&lt;&gt;"",Liste!$C47,"")</f>
        <v/>
      </c>
      <c r="C28" s="174" t="str">
        <f>IF(Liste!$B47&lt;&gt;"",A28&amp;" "&amp;B28,"")</f>
        <v/>
      </c>
      <c r="D28" s="175" t="str">
        <f>IF(Liste!$B47&lt;&gt;"",Liste!$D47,"")</f>
        <v/>
      </c>
      <c r="E28" s="174" t="str">
        <f>IF(Liste!$B47&lt;&gt;"",Liste!$E47,"")</f>
        <v/>
      </c>
      <c r="F28" s="176" t="str">
        <f>IF(A28="","",Liste!$E$6)</f>
        <v/>
      </c>
      <c r="G28" s="174" t="str">
        <f>IF(Liste!$B47&lt;&gt;"",Liste!$F47,"")</f>
        <v/>
      </c>
      <c r="H28" s="175" t="str">
        <f>IF(C28&lt;&gt;"",Liste!L47,"")</f>
        <v/>
      </c>
      <c r="I28" s="315" t="str">
        <f>IF(C28&lt;&gt;"",HLOOKUP(C28,Comp1!$C$1:$CG$51,51,FALSE),"")</f>
        <v/>
      </c>
      <c r="J28" s="315" t="str">
        <f>IF(C28&lt;&gt;"",HLOOKUP(C28,GB!$C$1:$CG$9,4,FALSE),"")</f>
        <v/>
      </c>
      <c r="K28" s="315" t="str">
        <f>IF(C28&lt;&gt;"",HLOOKUP(C28,GB!$C$1:$CG$9,5,FALSE),"")</f>
        <v/>
      </c>
      <c r="L28" s="315" t="str">
        <f>IF(C28&lt;&gt;"",HLOOKUP(C28,GB!$C$1:$CG$9,6,FALSE),"")</f>
        <v/>
      </c>
      <c r="M28" s="315" t="str">
        <f>IF(C28&lt;&gt;"",HLOOKUP(C28,GB!$C$1:$CG$9,7,FALSE),"")</f>
        <v/>
      </c>
      <c r="N28" s="315" t="str">
        <f>IF(C28&lt;&gt;"",HLOOKUP(C28,GB!$C$1:$CG$9,8,FALSE),"")</f>
        <v/>
      </c>
      <c r="O28" s="315" t="str">
        <f>IF(C28&lt;&gt;"",HLOOKUP(C28,GB!$C$1:$CG$9,9,FALSE),"")</f>
        <v/>
      </c>
      <c r="P28" s="315" t="str">
        <f>IF(C28&lt;&gt;"",HLOOKUP(C28,Comp3!$C$1:$CG$51,51,FALSE),"")</f>
        <v/>
      </c>
      <c r="Q28" s="315" t="str">
        <f>IF(C28&lt;&gt;"",HLOOKUP(C28,GB!$C$1:$CG$22,19,FALSE),"")</f>
        <v/>
      </c>
      <c r="R28" s="315" t="str">
        <f>IF(C28&lt;&gt;"",HLOOKUP(C28,GB!$C$1:$CG$22,20,FALSE),"")</f>
        <v/>
      </c>
      <c r="S28" s="315" t="str">
        <f>IF(C28&lt;&gt;"",HLOOKUP(C28,GB!$C$1:$CG$22,21,FALSE),"")</f>
        <v/>
      </c>
      <c r="T28" s="315" t="str">
        <f>IF(C28&lt;&gt;"",HLOOKUP(C28,GB!$C$1:$CG$22,22,FALSE),"")</f>
        <v/>
      </c>
      <c r="U28" s="315" t="str">
        <f>IF(C28&lt;&gt;"",HLOOKUP(C28,GB!$C$1:$CG$27,24,FALSE),"")</f>
        <v/>
      </c>
      <c r="V28" s="315" t="str">
        <f>IF(C28&lt;&gt;"",HLOOKUP(C28,GB!$C$1:$CG$27,25,FALSE),"")</f>
        <v/>
      </c>
      <c r="W28" s="315" t="str">
        <f>IF(C28&lt;&gt;"",HLOOKUP(C28,GB!$C$1:$CG$27,26,FALSE),"")</f>
        <v/>
      </c>
      <c r="X28" s="315" t="str">
        <f>IF(C28&lt;&gt;"",HLOOKUP(C28,GB!$C$1:$CG$27,27,FALSE),"")</f>
        <v/>
      </c>
      <c r="Y28" s="315" t="str">
        <f>IF(C28&lt;&gt;"",HLOOKUP(C28,GB!$C$1:$CG$49,36,FALSE),"")</f>
        <v/>
      </c>
      <c r="Z28" s="315" t="str">
        <f>IF(C28&lt;&gt;"",HLOOKUP(C28,GB!$C$1:$CG$49,42,FALSE),"")</f>
        <v/>
      </c>
      <c r="AA28" s="315" t="str">
        <f>IF(C28&lt;&gt;"",HLOOKUP(C28,GB!$C$1:$CG$49,43,FALSE),"")</f>
        <v/>
      </c>
      <c r="AB28" s="315" t="str">
        <f>IF(C28&lt;&gt;"",HLOOKUP(C28,GB!$C$1:$CG$49,44,FALSE),"")</f>
        <v/>
      </c>
      <c r="AC28" s="315" t="str">
        <f>IF(C28&lt;&gt;"",HLOOKUP(C28,GB!$C$1:$CG$49,46,FALSE),"")</f>
        <v/>
      </c>
      <c r="AD28" s="315" t="str">
        <f>IF(C28&lt;&gt;"",HLOOKUP(C28,GB!$C$1:$CG$49,47,FALSE),"")</f>
        <v/>
      </c>
      <c r="AE28" s="315" t="str">
        <f>IF(C28&lt;&gt;"",HLOOKUP(C28,GB!$C$1:$CG$49,48,FALSE),"")</f>
        <v/>
      </c>
      <c r="AF28" s="315" t="str">
        <f>IF(C28&lt;&gt;"",HLOOKUP(C28,Comp2!$C$1:$CG$36,36,FALSE),"")</f>
        <v/>
      </c>
      <c r="AG28" s="315" t="str">
        <f>IF(C28&lt;&gt;"",HLOOKUP(C28,'C4'!$C$1:$CG$27,27,FALSE),"")</f>
        <v/>
      </c>
      <c r="AH28" s="283" t="str">
        <f>IF(C28&lt;&gt;"",HLOOKUP(C28,Attest.!$C$1:$CG$4,4,FALSE),"")</f>
        <v/>
      </c>
      <c r="AI28" s="283" t="str">
        <f>IF(C28&lt;&gt;"",HLOOKUP(C28,Attest.!$C$1:$CG$5,5,FALSE),"")</f>
        <v/>
      </c>
      <c r="AJ28" s="323"/>
      <c r="AK28" s="323"/>
      <c r="AL28" s="323"/>
      <c r="AM28" s="323"/>
      <c r="AN28" s="323"/>
      <c r="AO28" s="323"/>
      <c r="AP28" s="323"/>
      <c r="AQ28" s="323"/>
      <c r="AR28" s="323"/>
      <c r="AS28" s="323"/>
      <c r="AT28" s="175" t="str">
        <f t="shared" si="2"/>
        <v/>
      </c>
      <c r="BN28" s="1" t="str">
        <f t="shared" si="3"/>
        <v/>
      </c>
    </row>
    <row r="29" spans="1:66" x14ac:dyDescent="0.2">
      <c r="A29" s="174" t="str">
        <f>IF(Liste!$B48&lt;&gt;"",Liste!$B48,"")</f>
        <v/>
      </c>
      <c r="B29" s="174" t="str">
        <f>IF(Liste!$B48&lt;&gt;"",Liste!$C48,"")</f>
        <v/>
      </c>
      <c r="C29" s="174" t="str">
        <f>IF(Liste!$B48&lt;&gt;"",A29&amp;" "&amp;B29,"")</f>
        <v/>
      </c>
      <c r="D29" s="175" t="str">
        <f>IF(Liste!$B48&lt;&gt;"",Liste!$D48,"")</f>
        <v/>
      </c>
      <c r="E29" s="174" t="str">
        <f>IF(Liste!$B48&lt;&gt;"",Liste!$E48,"")</f>
        <v/>
      </c>
      <c r="F29" s="176" t="str">
        <f>IF(A29="","",Liste!$E$6)</f>
        <v/>
      </c>
      <c r="G29" s="174" t="str">
        <f>IF(Liste!$B48&lt;&gt;"",Liste!$F48,"")</f>
        <v/>
      </c>
      <c r="H29" s="175" t="str">
        <f>IF(C29&lt;&gt;"",Liste!L48,"")</f>
        <v/>
      </c>
      <c r="I29" s="315" t="str">
        <f>IF(C29&lt;&gt;"",HLOOKUP(C29,Comp1!$C$1:$CG$51,51,FALSE),"")</f>
        <v/>
      </c>
      <c r="J29" s="315" t="str">
        <f>IF(C29&lt;&gt;"",HLOOKUP(C29,GB!$C$1:$CG$9,4,FALSE),"")</f>
        <v/>
      </c>
      <c r="K29" s="315" t="str">
        <f>IF(C29&lt;&gt;"",HLOOKUP(C29,GB!$C$1:$CG$9,5,FALSE),"")</f>
        <v/>
      </c>
      <c r="L29" s="315" t="str">
        <f>IF(C29&lt;&gt;"",HLOOKUP(C29,GB!$C$1:$CG$9,6,FALSE),"")</f>
        <v/>
      </c>
      <c r="M29" s="315" t="str">
        <f>IF(C29&lt;&gt;"",HLOOKUP(C29,GB!$C$1:$CG$9,7,FALSE),"")</f>
        <v/>
      </c>
      <c r="N29" s="315" t="str">
        <f>IF(C29&lt;&gt;"",HLOOKUP(C29,GB!$C$1:$CG$9,8,FALSE),"")</f>
        <v/>
      </c>
      <c r="O29" s="315" t="str">
        <f>IF(C29&lt;&gt;"",HLOOKUP(C29,GB!$C$1:$CG$9,9,FALSE),"")</f>
        <v/>
      </c>
      <c r="P29" s="315" t="str">
        <f>IF(C29&lt;&gt;"",HLOOKUP(C29,Comp3!$C$1:$CG$51,51,FALSE),"")</f>
        <v/>
      </c>
      <c r="Q29" s="315" t="str">
        <f>IF(C29&lt;&gt;"",HLOOKUP(C29,GB!$C$1:$CG$22,19,FALSE),"")</f>
        <v/>
      </c>
      <c r="R29" s="315" t="str">
        <f>IF(C29&lt;&gt;"",HLOOKUP(C29,GB!$C$1:$CG$22,20,FALSE),"")</f>
        <v/>
      </c>
      <c r="S29" s="315" t="str">
        <f>IF(C29&lt;&gt;"",HLOOKUP(C29,GB!$C$1:$CG$22,21,FALSE),"")</f>
        <v/>
      </c>
      <c r="T29" s="315" t="str">
        <f>IF(C29&lt;&gt;"",HLOOKUP(C29,GB!$C$1:$CG$22,22,FALSE),"")</f>
        <v/>
      </c>
      <c r="U29" s="315" t="str">
        <f>IF(C29&lt;&gt;"",HLOOKUP(C29,GB!$C$1:$CG$27,24,FALSE),"")</f>
        <v/>
      </c>
      <c r="V29" s="315" t="str">
        <f>IF(C29&lt;&gt;"",HLOOKUP(C29,GB!$C$1:$CG$27,25,FALSE),"")</f>
        <v/>
      </c>
      <c r="W29" s="315" t="str">
        <f>IF(C29&lt;&gt;"",HLOOKUP(C29,GB!$C$1:$CG$27,26,FALSE),"")</f>
        <v/>
      </c>
      <c r="X29" s="315" t="str">
        <f>IF(C29&lt;&gt;"",HLOOKUP(C29,GB!$C$1:$CG$27,27,FALSE),"")</f>
        <v/>
      </c>
      <c r="Y29" s="315" t="str">
        <f>IF(C29&lt;&gt;"",HLOOKUP(C29,GB!$C$1:$CG$49,36,FALSE),"")</f>
        <v/>
      </c>
      <c r="Z29" s="315" t="str">
        <f>IF(C29&lt;&gt;"",HLOOKUP(C29,GB!$C$1:$CG$49,42,FALSE),"")</f>
        <v/>
      </c>
      <c r="AA29" s="315" t="str">
        <f>IF(C29&lt;&gt;"",HLOOKUP(C29,GB!$C$1:$CG$49,43,FALSE),"")</f>
        <v/>
      </c>
      <c r="AB29" s="315" t="str">
        <f>IF(C29&lt;&gt;"",HLOOKUP(C29,GB!$C$1:$CG$49,44,FALSE),"")</f>
        <v/>
      </c>
      <c r="AC29" s="315" t="str">
        <f>IF(C29&lt;&gt;"",HLOOKUP(C29,GB!$C$1:$CG$49,46,FALSE),"")</f>
        <v/>
      </c>
      <c r="AD29" s="315" t="str">
        <f>IF(C29&lt;&gt;"",HLOOKUP(C29,GB!$C$1:$CG$49,47,FALSE),"")</f>
        <v/>
      </c>
      <c r="AE29" s="315" t="str">
        <f>IF(C29&lt;&gt;"",HLOOKUP(C29,GB!$C$1:$CG$49,48,FALSE),"")</f>
        <v/>
      </c>
      <c r="AF29" s="315" t="str">
        <f>IF(C29&lt;&gt;"",HLOOKUP(C29,Comp2!$C$1:$CG$36,36,FALSE),"")</f>
        <v/>
      </c>
      <c r="AG29" s="315" t="str">
        <f>IF(C29&lt;&gt;"",HLOOKUP(C29,'C4'!$C$1:$CG$27,27,FALSE),"")</f>
        <v/>
      </c>
      <c r="AH29" s="283" t="str">
        <f>IF(C29&lt;&gt;"",HLOOKUP(C29,Attest.!$C$1:$CG$4,4,FALSE),"")</f>
        <v/>
      </c>
      <c r="AI29" s="283" t="str">
        <f>IF(C29&lt;&gt;"",HLOOKUP(C29,Attest.!$C$1:$CG$5,5,FALSE),"")</f>
        <v/>
      </c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175" t="str">
        <f t="shared" si="2"/>
        <v/>
      </c>
      <c r="BN29" s="1" t="str">
        <f t="shared" si="3"/>
        <v/>
      </c>
    </row>
    <row r="30" spans="1:66" x14ac:dyDescent="0.2">
      <c r="A30" s="174" t="str">
        <f>IF(Liste!$B49&lt;&gt;"",Liste!$B49,"")</f>
        <v/>
      </c>
      <c r="B30" s="174" t="str">
        <f>IF(Liste!$B49&lt;&gt;"",Liste!$C49,"")</f>
        <v/>
      </c>
      <c r="C30" s="174" t="str">
        <f>IF(Liste!$B49&lt;&gt;"",A30&amp;" "&amp;B30,"")</f>
        <v/>
      </c>
      <c r="D30" s="175" t="str">
        <f>IF(Liste!$B49&lt;&gt;"",Liste!$D49,"")</f>
        <v/>
      </c>
      <c r="E30" s="174" t="str">
        <f>IF(Liste!$B49&lt;&gt;"",Liste!$E49,"")</f>
        <v/>
      </c>
      <c r="F30" s="176" t="str">
        <f>IF(A30="","",Liste!$E$6)</f>
        <v/>
      </c>
      <c r="G30" s="174" t="str">
        <f>IF(Liste!$B49&lt;&gt;"",Liste!$F49,"")</f>
        <v/>
      </c>
      <c r="H30" s="175" t="str">
        <f>IF(C30&lt;&gt;"",Liste!L49,"")</f>
        <v/>
      </c>
      <c r="I30" s="315" t="str">
        <f>IF(C30&lt;&gt;"",HLOOKUP(C30,Comp1!$C$1:$CG$51,51,FALSE),"")</f>
        <v/>
      </c>
      <c r="J30" s="315" t="str">
        <f>IF(C30&lt;&gt;"",HLOOKUP(C30,GB!$C$1:$CG$9,4,FALSE),"")</f>
        <v/>
      </c>
      <c r="K30" s="315" t="str">
        <f>IF(C30&lt;&gt;"",HLOOKUP(C30,GB!$C$1:$CG$9,5,FALSE),"")</f>
        <v/>
      </c>
      <c r="L30" s="315" t="str">
        <f>IF(C30&lt;&gt;"",HLOOKUP(C30,GB!$C$1:$CG$9,6,FALSE),"")</f>
        <v/>
      </c>
      <c r="M30" s="315" t="str">
        <f>IF(C30&lt;&gt;"",HLOOKUP(C30,GB!$C$1:$CG$9,7,FALSE),"")</f>
        <v/>
      </c>
      <c r="N30" s="315" t="str">
        <f>IF(C30&lt;&gt;"",HLOOKUP(C30,GB!$C$1:$CG$9,8,FALSE),"")</f>
        <v/>
      </c>
      <c r="O30" s="315" t="str">
        <f>IF(C30&lt;&gt;"",HLOOKUP(C30,GB!$C$1:$CG$9,9,FALSE),"")</f>
        <v/>
      </c>
      <c r="P30" s="315" t="str">
        <f>IF(C30&lt;&gt;"",HLOOKUP(C30,Comp3!$C$1:$CG$51,51,FALSE),"")</f>
        <v/>
      </c>
      <c r="Q30" s="315" t="str">
        <f>IF(C30&lt;&gt;"",HLOOKUP(C30,GB!$C$1:$CG$22,19,FALSE),"")</f>
        <v/>
      </c>
      <c r="R30" s="315" t="str">
        <f>IF(C30&lt;&gt;"",HLOOKUP(C30,GB!$C$1:$CG$22,20,FALSE),"")</f>
        <v/>
      </c>
      <c r="S30" s="315" t="str">
        <f>IF(C30&lt;&gt;"",HLOOKUP(C30,GB!$C$1:$CG$22,21,FALSE),"")</f>
        <v/>
      </c>
      <c r="T30" s="315" t="str">
        <f>IF(C30&lt;&gt;"",HLOOKUP(C30,GB!$C$1:$CG$22,22,FALSE),"")</f>
        <v/>
      </c>
      <c r="U30" s="315" t="str">
        <f>IF(C30&lt;&gt;"",HLOOKUP(C30,GB!$C$1:$CG$27,24,FALSE),"")</f>
        <v/>
      </c>
      <c r="V30" s="315" t="str">
        <f>IF(C30&lt;&gt;"",HLOOKUP(C30,GB!$C$1:$CG$27,25,FALSE),"")</f>
        <v/>
      </c>
      <c r="W30" s="315" t="str">
        <f>IF(C30&lt;&gt;"",HLOOKUP(C30,GB!$C$1:$CG$27,26,FALSE),"")</f>
        <v/>
      </c>
      <c r="X30" s="315" t="str">
        <f>IF(C30&lt;&gt;"",HLOOKUP(C30,GB!$C$1:$CG$27,27,FALSE),"")</f>
        <v/>
      </c>
      <c r="Y30" s="315" t="str">
        <f>IF(C30&lt;&gt;"",HLOOKUP(C30,GB!$C$1:$CG$49,36,FALSE),"")</f>
        <v/>
      </c>
      <c r="Z30" s="315" t="str">
        <f>IF(C30&lt;&gt;"",HLOOKUP(C30,GB!$C$1:$CG$49,42,FALSE),"")</f>
        <v/>
      </c>
      <c r="AA30" s="315" t="str">
        <f>IF(C30&lt;&gt;"",HLOOKUP(C30,GB!$C$1:$CG$49,43,FALSE),"")</f>
        <v/>
      </c>
      <c r="AB30" s="315" t="str">
        <f>IF(C30&lt;&gt;"",HLOOKUP(C30,GB!$C$1:$CG$49,44,FALSE),"")</f>
        <v/>
      </c>
      <c r="AC30" s="315" t="str">
        <f>IF(C30&lt;&gt;"",HLOOKUP(C30,GB!$C$1:$CG$49,46,FALSE),"")</f>
        <v/>
      </c>
      <c r="AD30" s="315" t="str">
        <f>IF(C30&lt;&gt;"",HLOOKUP(C30,GB!$C$1:$CG$49,47,FALSE),"")</f>
        <v/>
      </c>
      <c r="AE30" s="315" t="str">
        <f>IF(C30&lt;&gt;"",HLOOKUP(C30,GB!$C$1:$CG$49,48,FALSE),"")</f>
        <v/>
      </c>
      <c r="AF30" s="315" t="str">
        <f>IF(C30&lt;&gt;"",HLOOKUP(C30,Comp2!$C$1:$CG$36,36,FALSE),"")</f>
        <v/>
      </c>
      <c r="AG30" s="315" t="str">
        <f>IF(C30&lt;&gt;"",HLOOKUP(C30,'C4'!$C$1:$CG$27,27,FALSE),"")</f>
        <v/>
      </c>
      <c r="AH30" s="283" t="str">
        <f>IF(C30&lt;&gt;"",HLOOKUP(C30,Attest.!$C$1:$CG$4,4,FALSE),"")</f>
        <v/>
      </c>
      <c r="AI30" s="283" t="str">
        <f>IF(C30&lt;&gt;"",HLOOKUP(C30,Attest.!$C$1:$CG$5,5,FALSE),"")</f>
        <v/>
      </c>
      <c r="AJ30" s="323"/>
      <c r="AK30" s="323"/>
      <c r="AL30" s="323"/>
      <c r="AM30" s="323"/>
      <c r="AN30" s="323"/>
      <c r="AO30" s="323"/>
      <c r="AP30" s="323"/>
      <c r="AQ30" s="323"/>
      <c r="AR30" s="323"/>
      <c r="AS30" s="323"/>
      <c r="AT30" s="175" t="str">
        <f t="shared" si="2"/>
        <v/>
      </c>
      <c r="BN30" s="1" t="str">
        <f t="shared" si="3"/>
        <v/>
      </c>
    </row>
    <row r="31" spans="1:66" x14ac:dyDescent="0.2">
      <c r="A31" s="174" t="str">
        <f>IF(Liste!$B50&lt;&gt;"",Liste!$B50,"")</f>
        <v/>
      </c>
      <c r="B31" s="174" t="str">
        <f>IF(Liste!$B50&lt;&gt;"",Liste!$C50,"")</f>
        <v/>
      </c>
      <c r="C31" s="174" t="str">
        <f>IF(Liste!$B50&lt;&gt;"",A31&amp;" "&amp;B31,"")</f>
        <v/>
      </c>
      <c r="D31" s="175" t="str">
        <f>IF(Liste!$B50&lt;&gt;"",Liste!$D50,"")</f>
        <v/>
      </c>
      <c r="E31" s="174" t="str">
        <f>IF(Liste!$B50&lt;&gt;"",Liste!$E50,"")</f>
        <v/>
      </c>
      <c r="F31" s="176" t="str">
        <f>IF(A31="","",Liste!$E$6)</f>
        <v/>
      </c>
      <c r="G31" s="174" t="str">
        <f>IF(Liste!$B50&lt;&gt;"",Liste!$F50,"")</f>
        <v/>
      </c>
      <c r="H31" s="175" t="str">
        <f>IF(C31&lt;&gt;"",Liste!L50,"")</f>
        <v/>
      </c>
      <c r="I31" s="315" t="str">
        <f>IF(C31&lt;&gt;"",HLOOKUP(C31,Comp1!$C$1:$CG$51,51,FALSE),"")</f>
        <v/>
      </c>
      <c r="J31" s="315" t="str">
        <f>IF(C31&lt;&gt;"",HLOOKUP(C31,GB!$C$1:$CG$9,4,FALSE),"")</f>
        <v/>
      </c>
      <c r="K31" s="315" t="str">
        <f>IF(C31&lt;&gt;"",HLOOKUP(C31,GB!$C$1:$CG$9,5,FALSE),"")</f>
        <v/>
      </c>
      <c r="L31" s="315" t="str">
        <f>IF(C31&lt;&gt;"",HLOOKUP(C31,GB!$C$1:$CG$9,6,FALSE),"")</f>
        <v/>
      </c>
      <c r="M31" s="315" t="str">
        <f>IF(C31&lt;&gt;"",HLOOKUP(C31,GB!$C$1:$CG$9,7,FALSE),"")</f>
        <v/>
      </c>
      <c r="N31" s="315" t="str">
        <f>IF(C31&lt;&gt;"",HLOOKUP(C31,GB!$C$1:$CG$9,8,FALSE),"")</f>
        <v/>
      </c>
      <c r="O31" s="315" t="str">
        <f>IF(C31&lt;&gt;"",HLOOKUP(C31,GB!$C$1:$CG$9,9,FALSE),"")</f>
        <v/>
      </c>
      <c r="P31" s="315" t="str">
        <f>IF(C31&lt;&gt;"",HLOOKUP(C31,Comp3!$C$1:$CG$51,51,FALSE),"")</f>
        <v/>
      </c>
      <c r="Q31" s="315" t="str">
        <f>IF(C31&lt;&gt;"",HLOOKUP(C31,GB!$C$1:$CG$22,19,FALSE),"")</f>
        <v/>
      </c>
      <c r="R31" s="315" t="str">
        <f>IF(C31&lt;&gt;"",HLOOKUP(C31,GB!$C$1:$CG$22,20,FALSE),"")</f>
        <v/>
      </c>
      <c r="S31" s="315" t="str">
        <f>IF(C31&lt;&gt;"",HLOOKUP(C31,GB!$C$1:$CG$22,21,FALSE),"")</f>
        <v/>
      </c>
      <c r="T31" s="315" t="str">
        <f>IF(C31&lt;&gt;"",HLOOKUP(C31,GB!$C$1:$CG$22,22,FALSE),"")</f>
        <v/>
      </c>
      <c r="U31" s="315" t="str">
        <f>IF(C31&lt;&gt;"",HLOOKUP(C31,GB!$C$1:$CG$27,24,FALSE),"")</f>
        <v/>
      </c>
      <c r="V31" s="315" t="str">
        <f>IF(C31&lt;&gt;"",HLOOKUP(C31,GB!$C$1:$CG$27,25,FALSE),"")</f>
        <v/>
      </c>
      <c r="W31" s="315" t="str">
        <f>IF(C31&lt;&gt;"",HLOOKUP(C31,GB!$C$1:$CG$27,26,FALSE),"")</f>
        <v/>
      </c>
      <c r="X31" s="315" t="str">
        <f>IF(C31&lt;&gt;"",HLOOKUP(C31,GB!$C$1:$CG$27,27,FALSE),"")</f>
        <v/>
      </c>
      <c r="Y31" s="315" t="str">
        <f>IF(C31&lt;&gt;"",HLOOKUP(C31,GB!$C$1:$CG$49,36,FALSE),"")</f>
        <v/>
      </c>
      <c r="Z31" s="315" t="str">
        <f>IF(C31&lt;&gt;"",HLOOKUP(C31,GB!$C$1:$CG$49,42,FALSE),"")</f>
        <v/>
      </c>
      <c r="AA31" s="315" t="str">
        <f>IF(C31&lt;&gt;"",HLOOKUP(C31,GB!$C$1:$CG$49,43,FALSE),"")</f>
        <v/>
      </c>
      <c r="AB31" s="315" t="str">
        <f>IF(C31&lt;&gt;"",HLOOKUP(C31,GB!$C$1:$CG$49,44,FALSE),"")</f>
        <v/>
      </c>
      <c r="AC31" s="315" t="str">
        <f>IF(C31&lt;&gt;"",HLOOKUP(C31,GB!$C$1:$CG$49,46,FALSE),"")</f>
        <v/>
      </c>
      <c r="AD31" s="315" t="str">
        <f>IF(C31&lt;&gt;"",HLOOKUP(C31,GB!$C$1:$CG$49,47,FALSE),"")</f>
        <v/>
      </c>
      <c r="AE31" s="315" t="str">
        <f>IF(C31&lt;&gt;"",HLOOKUP(C31,GB!$C$1:$CG$49,48,FALSE),"")</f>
        <v/>
      </c>
      <c r="AF31" s="315" t="str">
        <f>IF(C31&lt;&gt;"",HLOOKUP(C31,Comp2!$C$1:$CG$36,36,FALSE),"")</f>
        <v/>
      </c>
      <c r="AG31" s="315" t="str">
        <f>IF(C31&lt;&gt;"",HLOOKUP(C31,'C4'!$C$1:$CG$27,27,FALSE),"")</f>
        <v/>
      </c>
      <c r="AH31" s="283" t="str">
        <f>IF(C31&lt;&gt;"",HLOOKUP(C31,Attest.!$C$1:$CG$4,4,FALSE),"")</f>
        <v/>
      </c>
      <c r="AI31" s="283" t="str">
        <f>IF(C31&lt;&gt;"",HLOOKUP(C31,Attest.!$C$1:$CG$5,5,FALSE),"")</f>
        <v/>
      </c>
      <c r="AJ31" s="323"/>
      <c r="AK31" s="323"/>
      <c r="AL31" s="323"/>
      <c r="AM31" s="323"/>
      <c r="AN31" s="323"/>
      <c r="AO31" s="323"/>
      <c r="AP31" s="323"/>
      <c r="AQ31" s="323"/>
      <c r="AR31" s="323"/>
      <c r="AS31" s="323"/>
      <c r="AT31" s="175" t="str">
        <f t="shared" si="2"/>
        <v/>
      </c>
      <c r="BN31" s="1" t="str">
        <f t="shared" si="3"/>
        <v/>
      </c>
    </row>
    <row r="32" spans="1:66" x14ac:dyDescent="0.2">
      <c r="A32" s="174" t="str">
        <f>IF(Liste!$B51&lt;&gt;"",Liste!$B51,"")</f>
        <v/>
      </c>
      <c r="B32" s="174" t="str">
        <f>IF(Liste!$B51&lt;&gt;"",Liste!$C51,"")</f>
        <v/>
      </c>
      <c r="C32" s="174" t="str">
        <f>IF(Liste!$B51&lt;&gt;"",A32&amp;" "&amp;B32,"")</f>
        <v/>
      </c>
      <c r="D32" s="175" t="str">
        <f>IF(Liste!$B51&lt;&gt;"",Liste!$D51,"")</f>
        <v/>
      </c>
      <c r="E32" s="174" t="str">
        <f>IF(Liste!$B51&lt;&gt;"",Liste!$E51,"")</f>
        <v/>
      </c>
      <c r="F32" s="176" t="str">
        <f>IF(A32="","",Liste!$E$6)</f>
        <v/>
      </c>
      <c r="G32" s="174" t="str">
        <f>IF(Liste!$B51&lt;&gt;"",Liste!$F51,"")</f>
        <v/>
      </c>
      <c r="H32" s="175" t="str">
        <f>IF(C32&lt;&gt;"",Liste!L51,"")</f>
        <v/>
      </c>
      <c r="I32" s="315" t="str">
        <f>IF(C32&lt;&gt;"",HLOOKUP(C32,Comp1!$C$1:$CG$51,51,FALSE),"")</f>
        <v/>
      </c>
      <c r="J32" s="315" t="str">
        <f>IF(C32&lt;&gt;"",HLOOKUP(C32,GB!$C$1:$CG$9,4,FALSE),"")</f>
        <v/>
      </c>
      <c r="K32" s="315" t="str">
        <f>IF(C32&lt;&gt;"",HLOOKUP(C32,GB!$C$1:$CG$9,5,FALSE),"")</f>
        <v/>
      </c>
      <c r="L32" s="315" t="str">
        <f>IF(C32&lt;&gt;"",HLOOKUP(C32,GB!$C$1:$CG$9,6,FALSE),"")</f>
        <v/>
      </c>
      <c r="M32" s="315" t="str">
        <f>IF(C32&lt;&gt;"",HLOOKUP(C32,GB!$C$1:$CG$9,7,FALSE),"")</f>
        <v/>
      </c>
      <c r="N32" s="315" t="str">
        <f>IF(C32&lt;&gt;"",HLOOKUP(C32,GB!$C$1:$CG$9,8,FALSE),"")</f>
        <v/>
      </c>
      <c r="O32" s="315" t="str">
        <f>IF(C32&lt;&gt;"",HLOOKUP(C32,GB!$C$1:$CG$9,9,FALSE),"")</f>
        <v/>
      </c>
      <c r="P32" s="315" t="str">
        <f>IF(C32&lt;&gt;"",HLOOKUP(C32,Comp3!$C$1:$CG$51,51,FALSE),"")</f>
        <v/>
      </c>
      <c r="Q32" s="315" t="str">
        <f>IF(C32&lt;&gt;"",HLOOKUP(C32,GB!$C$1:$CG$22,19,FALSE),"")</f>
        <v/>
      </c>
      <c r="R32" s="315" t="str">
        <f>IF(C32&lt;&gt;"",HLOOKUP(C32,GB!$C$1:$CG$22,20,FALSE),"")</f>
        <v/>
      </c>
      <c r="S32" s="315" t="str">
        <f>IF(C32&lt;&gt;"",HLOOKUP(C32,GB!$C$1:$CG$22,21,FALSE),"")</f>
        <v/>
      </c>
      <c r="T32" s="315" t="str">
        <f>IF(C32&lt;&gt;"",HLOOKUP(C32,GB!$C$1:$CG$22,22,FALSE),"")</f>
        <v/>
      </c>
      <c r="U32" s="315" t="str">
        <f>IF(C32&lt;&gt;"",HLOOKUP(C32,GB!$C$1:$CG$27,24,FALSE),"")</f>
        <v/>
      </c>
      <c r="V32" s="315" t="str">
        <f>IF(C32&lt;&gt;"",HLOOKUP(C32,GB!$C$1:$CG$27,25,FALSE),"")</f>
        <v/>
      </c>
      <c r="W32" s="315" t="str">
        <f>IF(C32&lt;&gt;"",HLOOKUP(C32,GB!$C$1:$CG$27,26,FALSE),"")</f>
        <v/>
      </c>
      <c r="X32" s="315" t="str">
        <f>IF(C32&lt;&gt;"",HLOOKUP(C32,GB!$C$1:$CG$27,27,FALSE),"")</f>
        <v/>
      </c>
      <c r="Y32" s="315" t="str">
        <f>IF(C32&lt;&gt;"",HLOOKUP(C32,GB!$C$1:$CG$49,36,FALSE),"")</f>
        <v/>
      </c>
      <c r="Z32" s="315" t="str">
        <f>IF(C32&lt;&gt;"",HLOOKUP(C32,GB!$C$1:$CG$49,42,FALSE),"")</f>
        <v/>
      </c>
      <c r="AA32" s="315" t="str">
        <f>IF(C32&lt;&gt;"",HLOOKUP(C32,GB!$C$1:$CG$49,43,FALSE),"")</f>
        <v/>
      </c>
      <c r="AB32" s="315" t="str">
        <f>IF(C32&lt;&gt;"",HLOOKUP(C32,GB!$C$1:$CG$49,44,FALSE),"")</f>
        <v/>
      </c>
      <c r="AC32" s="315" t="str">
        <f>IF(C32&lt;&gt;"",HLOOKUP(C32,GB!$C$1:$CG$49,46,FALSE),"")</f>
        <v/>
      </c>
      <c r="AD32" s="315" t="str">
        <f>IF(C32&lt;&gt;"",HLOOKUP(C32,GB!$C$1:$CG$49,47,FALSE),"")</f>
        <v/>
      </c>
      <c r="AE32" s="315" t="str">
        <f>IF(C32&lt;&gt;"",HLOOKUP(C32,GB!$C$1:$CG$49,48,FALSE),"")</f>
        <v/>
      </c>
      <c r="AF32" s="315" t="str">
        <f>IF(C32&lt;&gt;"",HLOOKUP(C32,Comp2!$C$1:$CG$36,36,FALSE),"")</f>
        <v/>
      </c>
      <c r="AG32" s="315" t="str">
        <f>IF(C32&lt;&gt;"",HLOOKUP(C32,'C4'!$C$1:$CG$27,27,FALSE),"")</f>
        <v/>
      </c>
      <c r="AH32" s="283" t="str">
        <f>IF(C32&lt;&gt;"",HLOOKUP(C32,Attest.!$C$1:$CG$4,4,FALSE),"")</f>
        <v/>
      </c>
      <c r="AI32" s="283" t="str">
        <f>IF(C32&lt;&gt;"",HLOOKUP(C32,Attest.!$C$1:$CG$5,5,FALSE),"")</f>
        <v/>
      </c>
      <c r="AJ32" s="323"/>
      <c r="AK32" s="323"/>
      <c r="AL32" s="323"/>
      <c r="AM32" s="323"/>
      <c r="AN32" s="323"/>
      <c r="AO32" s="323"/>
      <c r="AP32" s="323"/>
      <c r="AQ32" s="323"/>
      <c r="AR32" s="323"/>
      <c r="AS32" s="323"/>
      <c r="AT32" s="175" t="str">
        <f t="shared" si="2"/>
        <v/>
      </c>
      <c r="BN32" s="1" t="str">
        <f t="shared" si="3"/>
        <v/>
      </c>
    </row>
    <row r="33" spans="1:66" x14ac:dyDescent="0.2">
      <c r="A33" s="174" t="str">
        <f>IF(Liste!$B52&lt;&gt;"",Liste!$B52,"")</f>
        <v/>
      </c>
      <c r="B33" s="174" t="str">
        <f>IF(Liste!$B52&lt;&gt;"",Liste!$C52,"")</f>
        <v/>
      </c>
      <c r="C33" s="174" t="str">
        <f>IF(Liste!$B52&lt;&gt;"",A33&amp;" "&amp;B33,"")</f>
        <v/>
      </c>
      <c r="D33" s="175" t="str">
        <f>IF(Liste!$B52&lt;&gt;"",Liste!$D52,"")</f>
        <v/>
      </c>
      <c r="E33" s="174" t="str">
        <f>IF(Liste!$B52&lt;&gt;"",Liste!$E52,"")</f>
        <v/>
      </c>
      <c r="F33" s="176" t="str">
        <f>IF(A33="","",Liste!$E$6)</f>
        <v/>
      </c>
      <c r="G33" s="174" t="str">
        <f>IF(Liste!$B52&lt;&gt;"",Liste!$F52,"")</f>
        <v/>
      </c>
      <c r="H33" s="175" t="str">
        <f>IF(C33&lt;&gt;"",Liste!L52,"")</f>
        <v/>
      </c>
      <c r="I33" s="315" t="str">
        <f>IF(C33&lt;&gt;"",HLOOKUP(C33,Comp1!$C$1:$CG$51,51,FALSE),"")</f>
        <v/>
      </c>
      <c r="J33" s="315" t="str">
        <f>IF(C33&lt;&gt;"",HLOOKUP(C33,GB!$C$1:$CG$9,4,FALSE),"")</f>
        <v/>
      </c>
      <c r="K33" s="315" t="str">
        <f>IF(C33&lt;&gt;"",HLOOKUP(C33,GB!$C$1:$CG$9,5,FALSE),"")</f>
        <v/>
      </c>
      <c r="L33" s="315" t="str">
        <f>IF(C33&lt;&gt;"",HLOOKUP(C33,GB!$C$1:$CG$9,6,FALSE),"")</f>
        <v/>
      </c>
      <c r="M33" s="315" t="str">
        <f>IF(C33&lt;&gt;"",HLOOKUP(C33,GB!$C$1:$CG$9,7,FALSE),"")</f>
        <v/>
      </c>
      <c r="N33" s="315" t="str">
        <f>IF(C33&lt;&gt;"",HLOOKUP(C33,GB!$C$1:$CG$9,8,FALSE),"")</f>
        <v/>
      </c>
      <c r="O33" s="315" t="str">
        <f>IF(C33&lt;&gt;"",HLOOKUP(C33,GB!$C$1:$CG$9,9,FALSE),"")</f>
        <v/>
      </c>
      <c r="P33" s="315" t="str">
        <f>IF(C33&lt;&gt;"",HLOOKUP(C33,Comp3!$C$1:$CG$51,51,FALSE),"")</f>
        <v/>
      </c>
      <c r="Q33" s="315" t="str">
        <f>IF(C33&lt;&gt;"",HLOOKUP(C33,GB!$C$1:$CG$22,19,FALSE),"")</f>
        <v/>
      </c>
      <c r="R33" s="315" t="str">
        <f>IF(C33&lt;&gt;"",HLOOKUP(C33,GB!$C$1:$CG$22,20,FALSE),"")</f>
        <v/>
      </c>
      <c r="S33" s="315" t="str">
        <f>IF(C33&lt;&gt;"",HLOOKUP(C33,GB!$C$1:$CG$22,21,FALSE),"")</f>
        <v/>
      </c>
      <c r="T33" s="315" t="str">
        <f>IF(C33&lt;&gt;"",HLOOKUP(C33,GB!$C$1:$CG$22,22,FALSE),"")</f>
        <v/>
      </c>
      <c r="U33" s="315" t="str">
        <f>IF(C33&lt;&gt;"",HLOOKUP(C33,GB!$C$1:$CG$27,24,FALSE),"")</f>
        <v/>
      </c>
      <c r="V33" s="315" t="str">
        <f>IF(C33&lt;&gt;"",HLOOKUP(C33,GB!$C$1:$CG$27,25,FALSE),"")</f>
        <v/>
      </c>
      <c r="W33" s="315" t="str">
        <f>IF(C33&lt;&gt;"",HLOOKUP(C33,GB!$C$1:$CG$27,26,FALSE),"")</f>
        <v/>
      </c>
      <c r="X33" s="315" t="str">
        <f>IF(C33&lt;&gt;"",HLOOKUP(C33,GB!$C$1:$CG$27,27,FALSE),"")</f>
        <v/>
      </c>
      <c r="Y33" s="315" t="str">
        <f>IF(C33&lt;&gt;"",HLOOKUP(C33,GB!$C$1:$CG$49,36,FALSE),"")</f>
        <v/>
      </c>
      <c r="Z33" s="315" t="str">
        <f>IF(C33&lt;&gt;"",HLOOKUP(C33,GB!$C$1:$CG$49,42,FALSE),"")</f>
        <v/>
      </c>
      <c r="AA33" s="315" t="str">
        <f>IF(C33&lt;&gt;"",HLOOKUP(C33,GB!$C$1:$CG$49,43,FALSE),"")</f>
        <v/>
      </c>
      <c r="AB33" s="315" t="str">
        <f>IF(C33&lt;&gt;"",HLOOKUP(C33,GB!$C$1:$CG$49,44,FALSE),"")</f>
        <v/>
      </c>
      <c r="AC33" s="315" t="str">
        <f>IF(C33&lt;&gt;"",HLOOKUP(C33,GB!$C$1:$CG$49,46,FALSE),"")</f>
        <v/>
      </c>
      <c r="AD33" s="315" t="str">
        <f>IF(C33&lt;&gt;"",HLOOKUP(C33,GB!$C$1:$CG$49,47,FALSE),"")</f>
        <v/>
      </c>
      <c r="AE33" s="315" t="str">
        <f>IF(C33&lt;&gt;"",HLOOKUP(C33,GB!$C$1:$CG$49,48,FALSE),"")</f>
        <v/>
      </c>
      <c r="AF33" s="315" t="str">
        <f>IF(C33&lt;&gt;"",HLOOKUP(C33,Comp2!$C$1:$CG$36,36,FALSE),"")</f>
        <v/>
      </c>
      <c r="AG33" s="315" t="str">
        <f>IF(C33&lt;&gt;"",HLOOKUP(C33,'C4'!$C$1:$CG$27,27,FALSE),"")</f>
        <v/>
      </c>
      <c r="AH33" s="283" t="str">
        <f>IF(C33&lt;&gt;"",HLOOKUP(C33,Attest.!$C$1:$CG$4,4,FALSE),"")</f>
        <v/>
      </c>
      <c r="AI33" s="283" t="str">
        <f>IF(C33&lt;&gt;"",HLOOKUP(C33,Attest.!$C$1:$CG$5,5,FALSE),"")</f>
        <v/>
      </c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175" t="str">
        <f t="shared" si="2"/>
        <v/>
      </c>
      <c r="BN33" s="1" t="str">
        <f t="shared" si="3"/>
        <v/>
      </c>
    </row>
    <row r="34" spans="1:66" x14ac:dyDescent="0.2">
      <c r="A34" s="174" t="str">
        <f>IF(Liste!$B53&lt;&gt;"",Liste!$B53,"")</f>
        <v/>
      </c>
      <c r="B34" s="174" t="str">
        <f>IF(Liste!$B53&lt;&gt;"",Liste!$C53,"")</f>
        <v/>
      </c>
      <c r="C34" s="174" t="str">
        <f>IF(Liste!$B53&lt;&gt;"",A34&amp;" "&amp;B34,"")</f>
        <v/>
      </c>
      <c r="D34" s="175" t="str">
        <f>IF(Liste!$B53&lt;&gt;"",Liste!$D53,"")</f>
        <v/>
      </c>
      <c r="E34" s="174" t="str">
        <f>IF(Liste!$B53&lt;&gt;"",Liste!$E53,"")</f>
        <v/>
      </c>
      <c r="F34" s="176" t="str">
        <f>IF(A34="","",Liste!$E$6)</f>
        <v/>
      </c>
      <c r="G34" s="174" t="str">
        <f>IF(Liste!$B53&lt;&gt;"",Liste!$F53,"")</f>
        <v/>
      </c>
      <c r="H34" s="175" t="str">
        <f>IF(C34&lt;&gt;"",Liste!L53,"")</f>
        <v/>
      </c>
      <c r="I34" s="315" t="str">
        <f>IF(C34&lt;&gt;"",HLOOKUP(C34,Comp1!$C$1:$CG$51,51,FALSE),"")</f>
        <v/>
      </c>
      <c r="J34" s="315" t="str">
        <f>IF(C34&lt;&gt;"",HLOOKUP(C34,GB!$C$1:$CG$9,4,FALSE),"")</f>
        <v/>
      </c>
      <c r="K34" s="315" t="str">
        <f>IF(C34&lt;&gt;"",HLOOKUP(C34,GB!$C$1:$CG$9,5,FALSE),"")</f>
        <v/>
      </c>
      <c r="L34" s="315" t="str">
        <f>IF(C34&lt;&gt;"",HLOOKUP(C34,GB!$C$1:$CG$9,6,FALSE),"")</f>
        <v/>
      </c>
      <c r="M34" s="315" t="str">
        <f>IF(C34&lt;&gt;"",HLOOKUP(C34,GB!$C$1:$CG$9,7,FALSE),"")</f>
        <v/>
      </c>
      <c r="N34" s="315" t="str">
        <f>IF(C34&lt;&gt;"",HLOOKUP(C34,GB!$C$1:$CG$9,8,FALSE),"")</f>
        <v/>
      </c>
      <c r="O34" s="315" t="str">
        <f>IF(C34&lt;&gt;"",HLOOKUP(C34,GB!$C$1:$CG$9,9,FALSE),"")</f>
        <v/>
      </c>
      <c r="P34" s="315" t="str">
        <f>IF(C34&lt;&gt;"",HLOOKUP(C34,Comp3!$C$1:$CG$51,51,FALSE),"")</f>
        <v/>
      </c>
      <c r="Q34" s="315" t="str">
        <f>IF(C34&lt;&gt;"",HLOOKUP(C34,GB!$C$1:$CG$22,19,FALSE),"")</f>
        <v/>
      </c>
      <c r="R34" s="315" t="str">
        <f>IF(C34&lt;&gt;"",HLOOKUP(C34,GB!$C$1:$CG$22,20,FALSE),"")</f>
        <v/>
      </c>
      <c r="S34" s="315" t="str">
        <f>IF(C34&lt;&gt;"",HLOOKUP(C34,GB!$C$1:$CG$22,21,FALSE),"")</f>
        <v/>
      </c>
      <c r="T34" s="315" t="str">
        <f>IF(C34&lt;&gt;"",HLOOKUP(C34,GB!$C$1:$CG$22,22,FALSE),"")</f>
        <v/>
      </c>
      <c r="U34" s="315" t="str">
        <f>IF(C34&lt;&gt;"",HLOOKUP(C34,GB!$C$1:$CG$27,24,FALSE),"")</f>
        <v/>
      </c>
      <c r="V34" s="315" t="str">
        <f>IF(C34&lt;&gt;"",HLOOKUP(C34,GB!$C$1:$CG$27,25,FALSE),"")</f>
        <v/>
      </c>
      <c r="W34" s="315" t="str">
        <f>IF(C34&lt;&gt;"",HLOOKUP(C34,GB!$C$1:$CG$27,26,FALSE),"")</f>
        <v/>
      </c>
      <c r="X34" s="315" t="str">
        <f>IF(C34&lt;&gt;"",HLOOKUP(C34,GB!$C$1:$CG$27,27,FALSE),"")</f>
        <v/>
      </c>
      <c r="Y34" s="315" t="str">
        <f>IF(C34&lt;&gt;"",HLOOKUP(C34,GB!$C$1:$CG$49,36,FALSE),"")</f>
        <v/>
      </c>
      <c r="Z34" s="315" t="str">
        <f>IF(C34&lt;&gt;"",HLOOKUP(C34,GB!$C$1:$CG$49,42,FALSE),"")</f>
        <v/>
      </c>
      <c r="AA34" s="315" t="str">
        <f>IF(C34&lt;&gt;"",HLOOKUP(C34,GB!$C$1:$CG$49,43,FALSE),"")</f>
        <v/>
      </c>
      <c r="AB34" s="315" t="str">
        <f>IF(C34&lt;&gt;"",HLOOKUP(C34,GB!$C$1:$CG$49,44,FALSE),"")</f>
        <v/>
      </c>
      <c r="AC34" s="315" t="str">
        <f>IF(C34&lt;&gt;"",HLOOKUP(C34,GB!$C$1:$CG$49,46,FALSE),"")</f>
        <v/>
      </c>
      <c r="AD34" s="315" t="str">
        <f>IF(C34&lt;&gt;"",HLOOKUP(C34,GB!$C$1:$CG$49,47,FALSE),"")</f>
        <v/>
      </c>
      <c r="AE34" s="315" t="str">
        <f>IF(C34&lt;&gt;"",HLOOKUP(C34,GB!$C$1:$CG$49,48,FALSE),"")</f>
        <v/>
      </c>
      <c r="AF34" s="315" t="str">
        <f>IF(C34&lt;&gt;"",HLOOKUP(C34,Comp2!$C$1:$CG$36,36,FALSE),"")</f>
        <v/>
      </c>
      <c r="AG34" s="315" t="str">
        <f>IF(C34&lt;&gt;"",HLOOKUP(C34,'C4'!$C$1:$CG$27,27,FALSE),"")</f>
        <v/>
      </c>
      <c r="AH34" s="283" t="str">
        <f>IF(C34&lt;&gt;"",HLOOKUP(C34,Attest.!$C$1:$CG$4,4,FALSE),"")</f>
        <v/>
      </c>
      <c r="AI34" s="283" t="str">
        <f>IF(C34&lt;&gt;"",HLOOKUP(C34,Attest.!$C$1:$CG$5,5,FALSE),"")</f>
        <v/>
      </c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175" t="str">
        <f t="shared" si="2"/>
        <v/>
      </c>
      <c r="BN34" s="1" t="str">
        <f t="shared" si="3"/>
        <v/>
      </c>
    </row>
    <row r="35" spans="1:66" x14ac:dyDescent="0.2">
      <c r="A35" s="174" t="str">
        <f>IF(Liste!$B54&lt;&gt;"",Liste!$B54,"")</f>
        <v/>
      </c>
      <c r="B35" s="174" t="str">
        <f>IF(Liste!$B54&lt;&gt;"",Liste!$C54,"")</f>
        <v/>
      </c>
      <c r="C35" s="174" t="str">
        <f>IF(Liste!$B54&lt;&gt;"",A35&amp;" "&amp;B35,"")</f>
        <v/>
      </c>
      <c r="D35" s="175" t="str">
        <f>IF(Liste!$B54&lt;&gt;"",Liste!$D54,"")</f>
        <v/>
      </c>
      <c r="E35" s="174" t="str">
        <f>IF(Liste!$B54&lt;&gt;"",Liste!$E54,"")</f>
        <v/>
      </c>
      <c r="F35" s="176" t="str">
        <f>IF(A35="","",Liste!$E$6)</f>
        <v/>
      </c>
      <c r="G35" s="174" t="str">
        <f>IF(Liste!$B54&lt;&gt;"",Liste!$F54,"")</f>
        <v/>
      </c>
      <c r="H35" s="175" t="str">
        <f>IF(C35&lt;&gt;"",Liste!L54,"")</f>
        <v/>
      </c>
      <c r="I35" s="315" t="str">
        <f>IF(C35&lt;&gt;"",HLOOKUP(C35,Comp1!$C$1:$CG$51,51,FALSE),"")</f>
        <v/>
      </c>
      <c r="J35" s="315" t="str">
        <f>IF(C35&lt;&gt;"",HLOOKUP(C35,GB!$C$1:$CG$9,4,FALSE),"")</f>
        <v/>
      </c>
      <c r="K35" s="315" t="str">
        <f>IF(C35&lt;&gt;"",HLOOKUP(C35,GB!$C$1:$CG$9,5,FALSE),"")</f>
        <v/>
      </c>
      <c r="L35" s="315" t="str">
        <f>IF(C35&lt;&gt;"",HLOOKUP(C35,GB!$C$1:$CG$9,6,FALSE),"")</f>
        <v/>
      </c>
      <c r="M35" s="315" t="str">
        <f>IF(C35&lt;&gt;"",HLOOKUP(C35,GB!$C$1:$CG$9,7,FALSE),"")</f>
        <v/>
      </c>
      <c r="N35" s="315" t="str">
        <f>IF(C35&lt;&gt;"",HLOOKUP(C35,GB!$C$1:$CG$9,8,FALSE),"")</f>
        <v/>
      </c>
      <c r="O35" s="315" t="str">
        <f>IF(C35&lt;&gt;"",HLOOKUP(C35,GB!$C$1:$CG$9,9,FALSE),"")</f>
        <v/>
      </c>
      <c r="P35" s="315" t="str">
        <f>IF(C35&lt;&gt;"",HLOOKUP(C35,Comp3!$C$1:$CG$51,51,FALSE),"")</f>
        <v/>
      </c>
      <c r="Q35" s="315" t="str">
        <f>IF(C35&lt;&gt;"",HLOOKUP(C35,GB!$C$1:$CG$22,19,FALSE),"")</f>
        <v/>
      </c>
      <c r="R35" s="315" t="str">
        <f>IF(C35&lt;&gt;"",HLOOKUP(C35,GB!$C$1:$CG$22,20,FALSE),"")</f>
        <v/>
      </c>
      <c r="S35" s="315" t="str">
        <f>IF(C35&lt;&gt;"",HLOOKUP(C35,GB!$C$1:$CG$22,21,FALSE),"")</f>
        <v/>
      </c>
      <c r="T35" s="315" t="str">
        <f>IF(C35&lt;&gt;"",HLOOKUP(C35,GB!$C$1:$CG$22,22,FALSE),"")</f>
        <v/>
      </c>
      <c r="U35" s="315" t="str">
        <f>IF(C35&lt;&gt;"",HLOOKUP(C35,GB!$C$1:$CG$27,24,FALSE),"")</f>
        <v/>
      </c>
      <c r="V35" s="315" t="str">
        <f>IF(C35&lt;&gt;"",HLOOKUP(C35,GB!$C$1:$CG$27,25,FALSE),"")</f>
        <v/>
      </c>
      <c r="W35" s="315" t="str">
        <f>IF(C35&lt;&gt;"",HLOOKUP(C35,GB!$C$1:$CG$27,26,FALSE),"")</f>
        <v/>
      </c>
      <c r="X35" s="315" t="str">
        <f>IF(C35&lt;&gt;"",HLOOKUP(C35,GB!$C$1:$CG$27,27,FALSE),"")</f>
        <v/>
      </c>
      <c r="Y35" s="315" t="str">
        <f>IF(C35&lt;&gt;"",HLOOKUP(C35,GB!$C$1:$CG$49,36,FALSE),"")</f>
        <v/>
      </c>
      <c r="Z35" s="315" t="str">
        <f>IF(C35&lt;&gt;"",HLOOKUP(C35,GB!$C$1:$CG$49,42,FALSE),"")</f>
        <v/>
      </c>
      <c r="AA35" s="315" t="str">
        <f>IF(C35&lt;&gt;"",HLOOKUP(C35,GB!$C$1:$CG$49,43,FALSE),"")</f>
        <v/>
      </c>
      <c r="AB35" s="315" t="str">
        <f>IF(C35&lt;&gt;"",HLOOKUP(C35,GB!$C$1:$CG$49,44,FALSE),"")</f>
        <v/>
      </c>
      <c r="AC35" s="315" t="str">
        <f>IF(C35&lt;&gt;"",HLOOKUP(C35,GB!$C$1:$CG$49,46,FALSE),"")</f>
        <v/>
      </c>
      <c r="AD35" s="315" t="str">
        <f>IF(C35&lt;&gt;"",HLOOKUP(C35,GB!$C$1:$CG$49,47,FALSE),"")</f>
        <v/>
      </c>
      <c r="AE35" s="315" t="str">
        <f>IF(C35&lt;&gt;"",HLOOKUP(C35,GB!$C$1:$CG$49,48,FALSE),"")</f>
        <v/>
      </c>
      <c r="AF35" s="315" t="str">
        <f>IF(C35&lt;&gt;"",HLOOKUP(C35,Comp2!$C$1:$CG$36,36,FALSE),"")</f>
        <v/>
      </c>
      <c r="AG35" s="315" t="str">
        <f>IF(C35&lt;&gt;"",HLOOKUP(C35,'C4'!$C$1:$CG$27,27,FALSE),"")</f>
        <v/>
      </c>
      <c r="AH35" s="283" t="str">
        <f>IF(C35&lt;&gt;"",HLOOKUP(C35,Attest.!$C$1:$CG$4,4,FALSE),"")</f>
        <v/>
      </c>
      <c r="AI35" s="283" t="str">
        <f>IF(C35&lt;&gt;"",HLOOKUP(C35,Attest.!$C$1:$CG$5,5,FALSE),"")</f>
        <v/>
      </c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175" t="str">
        <f t="shared" si="2"/>
        <v/>
      </c>
      <c r="BN35" s="1" t="str">
        <f t="shared" si="3"/>
        <v/>
      </c>
    </row>
    <row r="36" spans="1:66" x14ac:dyDescent="0.2">
      <c r="A36" s="174" t="str">
        <f>IF(Liste!$B55&lt;&gt;"",Liste!$B55,"")</f>
        <v/>
      </c>
      <c r="B36" s="174" t="str">
        <f>IF(Liste!$B55&lt;&gt;"",Liste!$C55,"")</f>
        <v/>
      </c>
      <c r="C36" s="174" t="str">
        <f>IF(Liste!$B55&lt;&gt;"",A36&amp;" "&amp;B36,"")</f>
        <v/>
      </c>
      <c r="D36" s="175" t="str">
        <f>IF(Liste!$B55&lt;&gt;"",Liste!$D55,"")</f>
        <v/>
      </c>
      <c r="E36" s="174" t="str">
        <f>IF(Liste!$B55&lt;&gt;"",Liste!$E55,"")</f>
        <v/>
      </c>
      <c r="F36" s="176" t="str">
        <f>IF(A36="","",Liste!$E$6)</f>
        <v/>
      </c>
      <c r="G36" s="174" t="str">
        <f>IF(Liste!$B55&lt;&gt;"",Liste!$F55,"")</f>
        <v/>
      </c>
      <c r="H36" s="175" t="str">
        <f>IF(C36&lt;&gt;"",Liste!L55,"")</f>
        <v/>
      </c>
      <c r="I36" s="315" t="str">
        <f>IF(C36&lt;&gt;"",HLOOKUP(C36,Comp1!$C$1:$CG$51,51,FALSE),"")</f>
        <v/>
      </c>
      <c r="J36" s="315" t="str">
        <f>IF(C36&lt;&gt;"",HLOOKUP(C36,GB!$C$1:$CG$9,4,FALSE),"")</f>
        <v/>
      </c>
      <c r="K36" s="315" t="str">
        <f>IF(C36&lt;&gt;"",HLOOKUP(C36,GB!$C$1:$CG$9,5,FALSE),"")</f>
        <v/>
      </c>
      <c r="L36" s="315" t="str">
        <f>IF(C36&lt;&gt;"",HLOOKUP(C36,GB!$C$1:$CG$9,6,FALSE),"")</f>
        <v/>
      </c>
      <c r="M36" s="315" t="str">
        <f>IF(C36&lt;&gt;"",HLOOKUP(C36,GB!$C$1:$CG$9,7,FALSE),"")</f>
        <v/>
      </c>
      <c r="N36" s="315" t="str">
        <f>IF(C36&lt;&gt;"",HLOOKUP(C36,GB!$C$1:$CG$9,8,FALSE),"")</f>
        <v/>
      </c>
      <c r="O36" s="315" t="str">
        <f>IF(C36&lt;&gt;"",HLOOKUP(C36,GB!$C$1:$CG$9,9,FALSE),"")</f>
        <v/>
      </c>
      <c r="P36" s="315" t="str">
        <f>IF(C36&lt;&gt;"",HLOOKUP(C36,Comp3!$C$1:$CG$51,51,FALSE),"")</f>
        <v/>
      </c>
      <c r="Q36" s="315" t="str">
        <f>IF(C36&lt;&gt;"",HLOOKUP(C36,GB!$C$1:$CG$22,19,FALSE),"")</f>
        <v/>
      </c>
      <c r="R36" s="315" t="str">
        <f>IF(C36&lt;&gt;"",HLOOKUP(C36,GB!$C$1:$CG$22,20,FALSE),"")</f>
        <v/>
      </c>
      <c r="S36" s="315" t="str">
        <f>IF(C36&lt;&gt;"",HLOOKUP(C36,GB!$C$1:$CG$22,21,FALSE),"")</f>
        <v/>
      </c>
      <c r="T36" s="315" t="str">
        <f>IF(C36&lt;&gt;"",HLOOKUP(C36,GB!$C$1:$CG$22,22,FALSE),"")</f>
        <v/>
      </c>
      <c r="U36" s="315" t="str">
        <f>IF(C36&lt;&gt;"",HLOOKUP(C36,GB!$C$1:$CG$27,24,FALSE),"")</f>
        <v/>
      </c>
      <c r="V36" s="315" t="str">
        <f>IF(C36&lt;&gt;"",HLOOKUP(C36,GB!$C$1:$CG$27,25,FALSE),"")</f>
        <v/>
      </c>
      <c r="W36" s="315" t="str">
        <f>IF(C36&lt;&gt;"",HLOOKUP(C36,GB!$C$1:$CG$27,26,FALSE),"")</f>
        <v/>
      </c>
      <c r="X36" s="315" t="str">
        <f>IF(C36&lt;&gt;"",HLOOKUP(C36,GB!$C$1:$CG$27,27,FALSE),"")</f>
        <v/>
      </c>
      <c r="Y36" s="315" t="str">
        <f>IF(C36&lt;&gt;"",HLOOKUP(C36,GB!$C$1:$CG$49,36,FALSE),"")</f>
        <v/>
      </c>
      <c r="Z36" s="315" t="str">
        <f>IF(C36&lt;&gt;"",HLOOKUP(C36,GB!$C$1:$CG$49,42,FALSE),"")</f>
        <v/>
      </c>
      <c r="AA36" s="315" t="str">
        <f>IF(C36&lt;&gt;"",HLOOKUP(C36,GB!$C$1:$CG$49,43,FALSE),"")</f>
        <v/>
      </c>
      <c r="AB36" s="315" t="str">
        <f>IF(C36&lt;&gt;"",HLOOKUP(C36,GB!$C$1:$CG$49,44,FALSE),"")</f>
        <v/>
      </c>
      <c r="AC36" s="315" t="str">
        <f>IF(C36&lt;&gt;"",HLOOKUP(C36,GB!$C$1:$CG$49,46,FALSE),"")</f>
        <v/>
      </c>
      <c r="AD36" s="315" t="str">
        <f>IF(C36&lt;&gt;"",HLOOKUP(C36,GB!$C$1:$CG$49,47,FALSE),"")</f>
        <v/>
      </c>
      <c r="AE36" s="315" t="str">
        <f>IF(C36&lt;&gt;"",HLOOKUP(C36,GB!$C$1:$CG$49,48,FALSE),"")</f>
        <v/>
      </c>
      <c r="AF36" s="315" t="str">
        <f>IF(C36&lt;&gt;"",HLOOKUP(C36,Comp2!$C$1:$CG$36,36,FALSE),"")</f>
        <v/>
      </c>
      <c r="AG36" s="315" t="str">
        <f>IF(C36&lt;&gt;"",HLOOKUP(C36,'C4'!$C$1:$CG$27,27,FALSE),"")</f>
        <v/>
      </c>
      <c r="AH36" s="283" t="str">
        <f>IF(C36&lt;&gt;"",HLOOKUP(C36,Attest.!$C$1:$CG$4,4,FALSE),"")</f>
        <v/>
      </c>
      <c r="AI36" s="283" t="str">
        <f>IF(C36&lt;&gt;"",HLOOKUP(C36,Attest.!$C$1:$CG$5,5,FALSE),"")</f>
        <v/>
      </c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175" t="str">
        <f t="shared" si="2"/>
        <v/>
      </c>
      <c r="BN36" s="1" t="str">
        <f t="shared" si="3"/>
        <v/>
      </c>
    </row>
    <row r="37" spans="1:66" x14ac:dyDescent="0.2">
      <c r="A37" s="174" t="str">
        <f>IF(Liste!$B56&lt;&gt;"",Liste!$B56,"")</f>
        <v/>
      </c>
      <c r="B37" s="174" t="str">
        <f>IF(Liste!$B56&lt;&gt;"",Liste!$C56,"")</f>
        <v/>
      </c>
      <c r="C37" s="174" t="str">
        <f>IF(Liste!$B56&lt;&gt;"",A37&amp;" "&amp;B37,"")</f>
        <v/>
      </c>
      <c r="D37" s="175" t="str">
        <f>IF(Liste!$B56&lt;&gt;"",Liste!$D56,"")</f>
        <v/>
      </c>
      <c r="E37" s="174" t="str">
        <f>IF(Liste!$B56&lt;&gt;"",Liste!$E56,"")</f>
        <v/>
      </c>
      <c r="F37" s="176" t="str">
        <f>IF(A37="","",Liste!$E$6)</f>
        <v/>
      </c>
      <c r="G37" s="174" t="str">
        <f>IF(Liste!$B56&lt;&gt;"",Liste!$F56,"")</f>
        <v/>
      </c>
      <c r="H37" s="175" t="str">
        <f>IF(C37&lt;&gt;"",Liste!L56,"")</f>
        <v/>
      </c>
      <c r="I37" s="315" t="str">
        <f>IF(C37&lt;&gt;"",HLOOKUP(C37,Comp1!$C$1:$CG$51,51,FALSE),"")</f>
        <v/>
      </c>
      <c r="J37" s="315" t="str">
        <f>IF(C37&lt;&gt;"",HLOOKUP(C37,GB!$C$1:$CG$9,4,FALSE),"")</f>
        <v/>
      </c>
      <c r="K37" s="315" t="str">
        <f>IF(C37&lt;&gt;"",HLOOKUP(C37,GB!$C$1:$CG$9,5,FALSE),"")</f>
        <v/>
      </c>
      <c r="L37" s="315" t="str">
        <f>IF(C37&lt;&gt;"",HLOOKUP(C37,GB!$C$1:$CG$9,6,FALSE),"")</f>
        <v/>
      </c>
      <c r="M37" s="315" t="str">
        <f>IF(C37&lt;&gt;"",HLOOKUP(C37,GB!$C$1:$CG$9,7,FALSE),"")</f>
        <v/>
      </c>
      <c r="N37" s="315" t="str">
        <f>IF(C37&lt;&gt;"",HLOOKUP(C37,GB!$C$1:$CG$9,8,FALSE),"")</f>
        <v/>
      </c>
      <c r="O37" s="315" t="str">
        <f>IF(C37&lt;&gt;"",HLOOKUP(C37,GB!$C$1:$CG$9,9,FALSE),"")</f>
        <v/>
      </c>
      <c r="P37" s="315" t="str">
        <f>IF(C37&lt;&gt;"",HLOOKUP(C37,Comp3!$C$1:$CG$51,51,FALSE),"")</f>
        <v/>
      </c>
      <c r="Q37" s="315" t="str">
        <f>IF(C37&lt;&gt;"",HLOOKUP(C37,GB!$C$1:$CG$22,19,FALSE),"")</f>
        <v/>
      </c>
      <c r="R37" s="315" t="str">
        <f>IF(C37&lt;&gt;"",HLOOKUP(C37,GB!$C$1:$CG$22,20,FALSE),"")</f>
        <v/>
      </c>
      <c r="S37" s="315" t="str">
        <f>IF(C37&lt;&gt;"",HLOOKUP(C37,GB!$C$1:$CG$22,21,FALSE),"")</f>
        <v/>
      </c>
      <c r="T37" s="315" t="str">
        <f>IF(C37&lt;&gt;"",HLOOKUP(C37,GB!$C$1:$CG$22,22,FALSE),"")</f>
        <v/>
      </c>
      <c r="U37" s="315" t="str">
        <f>IF(C37&lt;&gt;"",HLOOKUP(C37,GB!$C$1:$CG$27,24,FALSE),"")</f>
        <v/>
      </c>
      <c r="V37" s="315" t="str">
        <f>IF(C37&lt;&gt;"",HLOOKUP(C37,GB!$C$1:$CG$27,25,FALSE),"")</f>
        <v/>
      </c>
      <c r="W37" s="315" t="str">
        <f>IF(C37&lt;&gt;"",HLOOKUP(C37,GB!$C$1:$CG$27,26,FALSE),"")</f>
        <v/>
      </c>
      <c r="X37" s="315" t="str">
        <f>IF(C37&lt;&gt;"",HLOOKUP(C37,GB!$C$1:$CG$27,27,FALSE),"")</f>
        <v/>
      </c>
      <c r="Y37" s="315" t="str">
        <f>IF(C37&lt;&gt;"",HLOOKUP(C37,GB!$C$1:$CG$49,36,FALSE),"")</f>
        <v/>
      </c>
      <c r="Z37" s="315" t="str">
        <f>IF(C37&lt;&gt;"",HLOOKUP(C37,GB!$C$1:$CG$49,42,FALSE),"")</f>
        <v/>
      </c>
      <c r="AA37" s="315" t="str">
        <f>IF(C37&lt;&gt;"",HLOOKUP(C37,GB!$C$1:$CG$49,43,FALSE),"")</f>
        <v/>
      </c>
      <c r="AB37" s="315" t="str">
        <f>IF(C37&lt;&gt;"",HLOOKUP(C37,GB!$C$1:$CG$49,44,FALSE),"")</f>
        <v/>
      </c>
      <c r="AC37" s="315" t="str">
        <f>IF(C37&lt;&gt;"",HLOOKUP(C37,GB!$C$1:$CG$49,46,FALSE),"")</f>
        <v/>
      </c>
      <c r="AD37" s="315" t="str">
        <f>IF(C37&lt;&gt;"",HLOOKUP(C37,GB!$C$1:$CG$49,47,FALSE),"")</f>
        <v/>
      </c>
      <c r="AE37" s="315" t="str">
        <f>IF(C37&lt;&gt;"",HLOOKUP(C37,GB!$C$1:$CG$49,48,FALSE),"")</f>
        <v/>
      </c>
      <c r="AF37" s="315" t="str">
        <f>IF(C37&lt;&gt;"",HLOOKUP(C37,Comp2!$C$1:$CG$36,36,FALSE),"")</f>
        <v/>
      </c>
      <c r="AG37" s="315" t="str">
        <f>IF(C37&lt;&gt;"",HLOOKUP(C37,'C4'!$C$1:$CG$27,27,FALSE),"")</f>
        <v/>
      </c>
      <c r="AH37" s="283" t="str">
        <f>IF(C37&lt;&gt;"",HLOOKUP(C37,Attest.!$C$1:$CG$4,4,FALSE),"")</f>
        <v/>
      </c>
      <c r="AI37" s="283" t="str">
        <f>IF(C37&lt;&gt;"",HLOOKUP(C37,Attest.!$C$1:$CG$5,5,FALSE),"")</f>
        <v/>
      </c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175" t="str">
        <f t="shared" si="2"/>
        <v/>
      </c>
      <c r="BN37" s="1" t="str">
        <f t="shared" si="3"/>
        <v/>
      </c>
    </row>
    <row r="38" spans="1:66" x14ac:dyDescent="0.2">
      <c r="A38" s="174" t="str">
        <f>IF(Liste!$B57&lt;&gt;"",Liste!$B57,"")</f>
        <v/>
      </c>
      <c r="B38" s="174" t="str">
        <f>IF(Liste!$B57&lt;&gt;"",Liste!$C57,"")</f>
        <v/>
      </c>
      <c r="C38" s="174" t="str">
        <f>IF(Liste!$B57&lt;&gt;"",A38&amp;" "&amp;B38,"")</f>
        <v/>
      </c>
      <c r="D38" s="175" t="str">
        <f>IF(Liste!$B57&lt;&gt;"",Liste!$D57,"")</f>
        <v/>
      </c>
      <c r="E38" s="174" t="str">
        <f>IF(Liste!$B57&lt;&gt;"",Liste!$E57,"")</f>
        <v/>
      </c>
      <c r="F38" s="176" t="str">
        <f>IF(A38="","",Liste!$E$6)</f>
        <v/>
      </c>
      <c r="G38" s="174" t="str">
        <f>IF(Liste!$B57&lt;&gt;"",Liste!$F57,"")</f>
        <v/>
      </c>
      <c r="H38" s="175" t="str">
        <f>IF(C38&lt;&gt;"",Liste!L57,"")</f>
        <v/>
      </c>
      <c r="I38" s="315" t="str">
        <f>IF(C38&lt;&gt;"",HLOOKUP(C38,Comp1!$C$1:$CG$51,51,FALSE),"")</f>
        <v/>
      </c>
      <c r="J38" s="315" t="str">
        <f>IF(C38&lt;&gt;"",HLOOKUP(C38,GB!$C$1:$CG$9,4,FALSE),"")</f>
        <v/>
      </c>
      <c r="K38" s="315" t="str">
        <f>IF(C38&lt;&gt;"",HLOOKUP(C38,GB!$C$1:$CG$9,5,FALSE),"")</f>
        <v/>
      </c>
      <c r="L38" s="315" t="str">
        <f>IF(C38&lt;&gt;"",HLOOKUP(C38,GB!$C$1:$CG$9,6,FALSE),"")</f>
        <v/>
      </c>
      <c r="M38" s="315" t="str">
        <f>IF(C38&lt;&gt;"",HLOOKUP(C38,GB!$C$1:$CG$9,7,FALSE),"")</f>
        <v/>
      </c>
      <c r="N38" s="315" t="str">
        <f>IF(C38&lt;&gt;"",HLOOKUP(C38,GB!$C$1:$CG$9,8,FALSE),"")</f>
        <v/>
      </c>
      <c r="O38" s="315" t="str">
        <f>IF(C38&lt;&gt;"",HLOOKUP(C38,GB!$C$1:$CG$9,9,FALSE),"")</f>
        <v/>
      </c>
      <c r="P38" s="315" t="str">
        <f>IF(C38&lt;&gt;"",HLOOKUP(C38,Comp3!$C$1:$CG$51,51,FALSE),"")</f>
        <v/>
      </c>
      <c r="Q38" s="315" t="str">
        <f>IF(C38&lt;&gt;"",HLOOKUP(C38,GB!$C$1:$CG$22,19,FALSE),"")</f>
        <v/>
      </c>
      <c r="R38" s="315" t="str">
        <f>IF(C38&lt;&gt;"",HLOOKUP(C38,GB!$C$1:$CG$22,20,FALSE),"")</f>
        <v/>
      </c>
      <c r="S38" s="315" t="str">
        <f>IF(C38&lt;&gt;"",HLOOKUP(C38,GB!$C$1:$CG$22,21,FALSE),"")</f>
        <v/>
      </c>
      <c r="T38" s="315" t="str">
        <f>IF(C38&lt;&gt;"",HLOOKUP(C38,GB!$C$1:$CG$22,22,FALSE),"")</f>
        <v/>
      </c>
      <c r="U38" s="315" t="str">
        <f>IF(C38&lt;&gt;"",HLOOKUP(C38,GB!$C$1:$CG$27,24,FALSE),"")</f>
        <v/>
      </c>
      <c r="V38" s="315" t="str">
        <f>IF(C38&lt;&gt;"",HLOOKUP(C38,GB!$C$1:$CG$27,25,FALSE),"")</f>
        <v/>
      </c>
      <c r="W38" s="315" t="str">
        <f>IF(C38&lt;&gt;"",HLOOKUP(C38,GB!$C$1:$CG$27,26,FALSE),"")</f>
        <v/>
      </c>
      <c r="X38" s="315" t="str">
        <f>IF(C38&lt;&gt;"",HLOOKUP(C38,GB!$C$1:$CG$27,27,FALSE),"")</f>
        <v/>
      </c>
      <c r="Y38" s="315" t="str">
        <f>IF(C38&lt;&gt;"",HLOOKUP(C38,GB!$C$1:$CG$49,36,FALSE),"")</f>
        <v/>
      </c>
      <c r="Z38" s="315" t="str">
        <f>IF(C38&lt;&gt;"",HLOOKUP(C38,GB!$C$1:$CG$49,42,FALSE),"")</f>
        <v/>
      </c>
      <c r="AA38" s="315" t="str">
        <f>IF(C38&lt;&gt;"",HLOOKUP(C38,GB!$C$1:$CG$49,43,FALSE),"")</f>
        <v/>
      </c>
      <c r="AB38" s="315" t="str">
        <f>IF(C38&lt;&gt;"",HLOOKUP(C38,GB!$C$1:$CG$49,44,FALSE),"")</f>
        <v/>
      </c>
      <c r="AC38" s="315" t="str">
        <f>IF(C38&lt;&gt;"",HLOOKUP(C38,GB!$C$1:$CG$49,46,FALSE),"")</f>
        <v/>
      </c>
      <c r="AD38" s="315" t="str">
        <f>IF(C38&lt;&gt;"",HLOOKUP(C38,GB!$C$1:$CG$49,47,FALSE),"")</f>
        <v/>
      </c>
      <c r="AE38" s="315" t="str">
        <f>IF(C38&lt;&gt;"",HLOOKUP(C38,GB!$C$1:$CG$49,48,FALSE),"")</f>
        <v/>
      </c>
      <c r="AF38" s="315" t="str">
        <f>IF(C38&lt;&gt;"",HLOOKUP(C38,Comp2!$C$1:$CG$36,36,FALSE),"")</f>
        <v/>
      </c>
      <c r="AG38" s="315" t="str">
        <f>IF(C38&lt;&gt;"",HLOOKUP(C38,'C4'!$C$1:$CG$27,27,FALSE),"")</f>
        <v/>
      </c>
      <c r="AH38" s="283" t="str">
        <f>IF(C38&lt;&gt;"",HLOOKUP(C38,Attest.!$C$1:$CG$4,4,FALSE),"")</f>
        <v/>
      </c>
      <c r="AI38" s="283" t="str">
        <f>IF(C38&lt;&gt;"",HLOOKUP(C38,Attest.!$C$1:$CG$5,5,FALSE),"")</f>
        <v/>
      </c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175" t="str">
        <f t="shared" si="2"/>
        <v/>
      </c>
      <c r="BN38" s="1" t="str">
        <f t="shared" si="3"/>
        <v/>
      </c>
    </row>
    <row r="39" spans="1:66" x14ac:dyDescent="0.2">
      <c r="A39" s="174" t="str">
        <f>IF(Liste!$B58&lt;&gt;"",Liste!$B58,"")</f>
        <v/>
      </c>
      <c r="B39" s="174" t="str">
        <f>IF(Liste!$B58&lt;&gt;"",Liste!$C58,"")</f>
        <v/>
      </c>
      <c r="C39" s="174" t="str">
        <f>IF(Liste!$B58&lt;&gt;"",A39&amp;" "&amp;B39,"")</f>
        <v/>
      </c>
      <c r="D39" s="175" t="str">
        <f>IF(Liste!$B58&lt;&gt;"",Liste!$D58,"")</f>
        <v/>
      </c>
      <c r="E39" s="174" t="str">
        <f>IF(Liste!$B58&lt;&gt;"",Liste!$E58,"")</f>
        <v/>
      </c>
      <c r="F39" s="176" t="str">
        <f>IF(A39="","",Liste!$E$6)</f>
        <v/>
      </c>
      <c r="G39" s="174" t="str">
        <f>IF(Liste!$B58&lt;&gt;"",Liste!$F58,"")</f>
        <v/>
      </c>
      <c r="H39" s="175" t="str">
        <f>IF(C39&lt;&gt;"",Liste!L58,"")</f>
        <v/>
      </c>
      <c r="I39" s="315" t="str">
        <f>IF(C39&lt;&gt;"",HLOOKUP(C39,Comp1!$C$1:$CG$51,51,FALSE),"")</f>
        <v/>
      </c>
      <c r="J39" s="315" t="str">
        <f>IF(C39&lt;&gt;"",HLOOKUP(C39,GB!$C$1:$CG$9,4,FALSE),"")</f>
        <v/>
      </c>
      <c r="K39" s="315" t="str">
        <f>IF(C39&lt;&gt;"",HLOOKUP(C39,GB!$C$1:$CG$9,5,FALSE),"")</f>
        <v/>
      </c>
      <c r="L39" s="315" t="str">
        <f>IF(C39&lt;&gt;"",HLOOKUP(C39,GB!$C$1:$CG$9,6,FALSE),"")</f>
        <v/>
      </c>
      <c r="M39" s="315" t="str">
        <f>IF(C39&lt;&gt;"",HLOOKUP(C39,GB!$C$1:$CG$9,7,FALSE),"")</f>
        <v/>
      </c>
      <c r="N39" s="315" t="str">
        <f>IF(C39&lt;&gt;"",HLOOKUP(C39,GB!$C$1:$CG$9,8,FALSE),"")</f>
        <v/>
      </c>
      <c r="O39" s="315" t="str">
        <f>IF(C39&lt;&gt;"",HLOOKUP(C39,GB!$C$1:$CG$9,9,FALSE),"")</f>
        <v/>
      </c>
      <c r="P39" s="315" t="str">
        <f>IF(C39&lt;&gt;"",HLOOKUP(C39,Comp3!$C$1:$CG$51,51,FALSE),"")</f>
        <v/>
      </c>
      <c r="Q39" s="315" t="str">
        <f>IF(C39&lt;&gt;"",HLOOKUP(C39,GB!$C$1:$CG$22,19,FALSE),"")</f>
        <v/>
      </c>
      <c r="R39" s="315" t="str">
        <f>IF(C39&lt;&gt;"",HLOOKUP(C39,GB!$C$1:$CG$22,20,FALSE),"")</f>
        <v/>
      </c>
      <c r="S39" s="315" t="str">
        <f>IF(C39&lt;&gt;"",HLOOKUP(C39,GB!$C$1:$CG$22,21,FALSE),"")</f>
        <v/>
      </c>
      <c r="T39" s="315" t="str">
        <f>IF(C39&lt;&gt;"",HLOOKUP(C39,GB!$C$1:$CG$22,22,FALSE),"")</f>
        <v/>
      </c>
      <c r="U39" s="315" t="str">
        <f>IF(C39&lt;&gt;"",HLOOKUP(C39,GB!$C$1:$CG$27,24,FALSE),"")</f>
        <v/>
      </c>
      <c r="V39" s="315" t="str">
        <f>IF(C39&lt;&gt;"",HLOOKUP(C39,GB!$C$1:$CG$27,25,FALSE),"")</f>
        <v/>
      </c>
      <c r="W39" s="315" t="str">
        <f>IF(C39&lt;&gt;"",HLOOKUP(C39,GB!$C$1:$CG$27,26,FALSE),"")</f>
        <v/>
      </c>
      <c r="X39" s="315" t="str">
        <f>IF(C39&lt;&gt;"",HLOOKUP(C39,GB!$C$1:$CG$27,27,FALSE),"")</f>
        <v/>
      </c>
      <c r="Y39" s="315" t="str">
        <f>IF(C39&lt;&gt;"",HLOOKUP(C39,GB!$C$1:$CG$49,36,FALSE),"")</f>
        <v/>
      </c>
      <c r="Z39" s="315" t="str">
        <f>IF(C39&lt;&gt;"",HLOOKUP(C39,GB!$C$1:$CG$49,42,FALSE),"")</f>
        <v/>
      </c>
      <c r="AA39" s="315" t="str">
        <f>IF(C39&lt;&gt;"",HLOOKUP(C39,GB!$C$1:$CG$49,43,FALSE),"")</f>
        <v/>
      </c>
      <c r="AB39" s="315" t="str">
        <f>IF(C39&lt;&gt;"",HLOOKUP(C39,GB!$C$1:$CG$49,44,FALSE),"")</f>
        <v/>
      </c>
      <c r="AC39" s="315" t="str">
        <f>IF(C39&lt;&gt;"",HLOOKUP(C39,GB!$C$1:$CG$49,46,FALSE),"")</f>
        <v/>
      </c>
      <c r="AD39" s="315" t="str">
        <f>IF(C39&lt;&gt;"",HLOOKUP(C39,GB!$C$1:$CG$49,47,FALSE),"")</f>
        <v/>
      </c>
      <c r="AE39" s="315" t="str">
        <f>IF(C39&lt;&gt;"",HLOOKUP(C39,GB!$C$1:$CG$49,48,FALSE),"")</f>
        <v/>
      </c>
      <c r="AF39" s="315" t="str">
        <f>IF(C39&lt;&gt;"",HLOOKUP(C39,Comp2!$C$1:$CG$36,36,FALSE),"")</f>
        <v/>
      </c>
      <c r="AG39" s="315" t="str">
        <f>IF(C39&lt;&gt;"",HLOOKUP(C39,'C4'!$C$1:$CG$27,27,FALSE),"")</f>
        <v/>
      </c>
      <c r="AH39" s="283" t="str">
        <f>IF(C39&lt;&gt;"",HLOOKUP(C39,Attest.!$C$1:$CG$4,4,FALSE),"")</f>
        <v/>
      </c>
      <c r="AI39" s="283" t="str">
        <f>IF(C39&lt;&gt;"",HLOOKUP(C39,Attest.!$C$1:$CG$5,5,FALSE),"")</f>
        <v/>
      </c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175" t="str">
        <f t="shared" si="2"/>
        <v/>
      </c>
      <c r="BN39" s="1" t="str">
        <f t="shared" si="3"/>
        <v/>
      </c>
    </row>
    <row r="40" spans="1:66" x14ac:dyDescent="0.2">
      <c r="A40" s="174" t="str">
        <f>IF(Liste!$B59&lt;&gt;"",Liste!$B59,"")</f>
        <v/>
      </c>
      <c r="B40" s="174" t="str">
        <f>IF(Liste!$B59&lt;&gt;"",Liste!$C59,"")</f>
        <v/>
      </c>
      <c r="C40" s="174" t="str">
        <f>IF(Liste!$B59&lt;&gt;"",A40&amp;" "&amp;B40,"")</f>
        <v/>
      </c>
      <c r="D40" s="175" t="str">
        <f>IF(Liste!$B59&lt;&gt;"",Liste!$D59,"")</f>
        <v/>
      </c>
      <c r="E40" s="174" t="str">
        <f>IF(Liste!$B59&lt;&gt;"",Liste!$E59,"")</f>
        <v/>
      </c>
      <c r="F40" s="176" t="str">
        <f>IF(A40="","",Liste!$E$6)</f>
        <v/>
      </c>
      <c r="G40" s="174" t="str">
        <f>IF(Liste!$B59&lt;&gt;"",Liste!$F59,"")</f>
        <v/>
      </c>
      <c r="H40" s="175" t="str">
        <f>IF(C40&lt;&gt;"",Liste!L59,"")</f>
        <v/>
      </c>
      <c r="I40" s="315" t="str">
        <f>IF(C40&lt;&gt;"",HLOOKUP(C40,Comp1!$C$1:$CG$51,51,FALSE),"")</f>
        <v/>
      </c>
      <c r="J40" s="315" t="str">
        <f>IF(C40&lt;&gt;"",HLOOKUP(C40,GB!$C$1:$CG$9,4,FALSE),"")</f>
        <v/>
      </c>
      <c r="K40" s="315" t="str">
        <f>IF(C40&lt;&gt;"",HLOOKUP(C40,GB!$C$1:$CG$9,5,FALSE),"")</f>
        <v/>
      </c>
      <c r="L40" s="315" t="str">
        <f>IF(C40&lt;&gt;"",HLOOKUP(C40,GB!$C$1:$CG$9,6,FALSE),"")</f>
        <v/>
      </c>
      <c r="M40" s="315" t="str">
        <f>IF(C40&lt;&gt;"",HLOOKUP(C40,GB!$C$1:$CG$9,7,FALSE),"")</f>
        <v/>
      </c>
      <c r="N40" s="315" t="str">
        <f>IF(C40&lt;&gt;"",HLOOKUP(C40,GB!$C$1:$CG$9,8,FALSE),"")</f>
        <v/>
      </c>
      <c r="O40" s="315" t="str">
        <f>IF(C40&lt;&gt;"",HLOOKUP(C40,GB!$C$1:$CG$9,9,FALSE),"")</f>
        <v/>
      </c>
      <c r="P40" s="315" t="str">
        <f>IF(C40&lt;&gt;"",HLOOKUP(C40,Comp3!$C$1:$CG$51,51,FALSE),"")</f>
        <v/>
      </c>
      <c r="Q40" s="315" t="str">
        <f>IF(C40&lt;&gt;"",HLOOKUP(C40,GB!$C$1:$CG$22,19,FALSE),"")</f>
        <v/>
      </c>
      <c r="R40" s="315" t="str">
        <f>IF(C40&lt;&gt;"",HLOOKUP(C40,GB!$C$1:$CG$22,20,FALSE),"")</f>
        <v/>
      </c>
      <c r="S40" s="315" t="str">
        <f>IF(C40&lt;&gt;"",HLOOKUP(C40,GB!$C$1:$CG$22,21,FALSE),"")</f>
        <v/>
      </c>
      <c r="T40" s="315" t="str">
        <f>IF(C40&lt;&gt;"",HLOOKUP(C40,GB!$C$1:$CG$22,22,FALSE),"")</f>
        <v/>
      </c>
      <c r="U40" s="315" t="str">
        <f>IF(C40&lt;&gt;"",HLOOKUP(C40,GB!$C$1:$CG$27,24,FALSE),"")</f>
        <v/>
      </c>
      <c r="V40" s="315" t="str">
        <f>IF(C40&lt;&gt;"",HLOOKUP(C40,GB!$C$1:$CG$27,25,FALSE),"")</f>
        <v/>
      </c>
      <c r="W40" s="315" t="str">
        <f>IF(C40&lt;&gt;"",HLOOKUP(C40,GB!$C$1:$CG$27,26,FALSE),"")</f>
        <v/>
      </c>
      <c r="X40" s="315" t="str">
        <f>IF(C40&lt;&gt;"",HLOOKUP(C40,GB!$C$1:$CG$27,27,FALSE),"")</f>
        <v/>
      </c>
      <c r="Y40" s="315" t="str">
        <f>IF(C40&lt;&gt;"",HLOOKUP(C40,GB!$C$1:$CG$49,36,FALSE),"")</f>
        <v/>
      </c>
      <c r="Z40" s="315" t="str">
        <f>IF(C40&lt;&gt;"",HLOOKUP(C40,GB!$C$1:$CG$49,42,FALSE),"")</f>
        <v/>
      </c>
      <c r="AA40" s="315" t="str">
        <f>IF(C40&lt;&gt;"",HLOOKUP(C40,GB!$C$1:$CG$49,43,FALSE),"")</f>
        <v/>
      </c>
      <c r="AB40" s="315" t="str">
        <f>IF(C40&lt;&gt;"",HLOOKUP(C40,GB!$C$1:$CG$49,44,FALSE),"")</f>
        <v/>
      </c>
      <c r="AC40" s="315" t="str">
        <f>IF(C40&lt;&gt;"",HLOOKUP(C40,GB!$C$1:$CG$49,46,FALSE),"")</f>
        <v/>
      </c>
      <c r="AD40" s="315" t="str">
        <f>IF(C40&lt;&gt;"",HLOOKUP(C40,GB!$C$1:$CG$49,47,FALSE),"")</f>
        <v/>
      </c>
      <c r="AE40" s="315" t="str">
        <f>IF(C40&lt;&gt;"",HLOOKUP(C40,GB!$C$1:$CG$49,48,FALSE),"")</f>
        <v/>
      </c>
      <c r="AF40" s="315" t="str">
        <f>IF(C40&lt;&gt;"",HLOOKUP(C40,Comp2!$C$1:$CG$36,36,FALSE),"")</f>
        <v/>
      </c>
      <c r="AG40" s="315" t="str">
        <f>IF(C40&lt;&gt;"",HLOOKUP(C40,'C4'!$C$1:$CG$27,27,FALSE),"")</f>
        <v/>
      </c>
      <c r="AH40" s="283" t="str">
        <f>IF(C40&lt;&gt;"",HLOOKUP(C40,Attest.!$C$1:$CG$4,4,FALSE),"")</f>
        <v/>
      </c>
      <c r="AI40" s="283" t="str">
        <f>IF(C40&lt;&gt;"",HLOOKUP(C40,Attest.!$C$1:$CG$5,5,FALSE),"")</f>
        <v/>
      </c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175" t="str">
        <f t="shared" si="2"/>
        <v/>
      </c>
      <c r="BN40" s="1" t="str">
        <f t="shared" si="3"/>
        <v/>
      </c>
    </row>
    <row r="41" spans="1:66" x14ac:dyDescent="0.2">
      <c r="A41" s="174" t="str">
        <f>IF(Liste!$B60&lt;&gt;"",Liste!$B60,"")</f>
        <v/>
      </c>
      <c r="B41" s="174" t="str">
        <f>IF(Liste!$B60&lt;&gt;"",Liste!$C60,"")</f>
        <v/>
      </c>
      <c r="C41" s="174" t="str">
        <f>IF(Liste!$B60&lt;&gt;"",A41&amp;" "&amp;B41,"")</f>
        <v/>
      </c>
      <c r="D41" s="175" t="str">
        <f>IF(Liste!$B60&lt;&gt;"",Liste!$D60,"")</f>
        <v/>
      </c>
      <c r="E41" s="174" t="str">
        <f>IF(Liste!$B60&lt;&gt;"",Liste!$E60,"")</f>
        <v/>
      </c>
      <c r="F41" s="176" t="str">
        <f>IF(A41="","",Liste!$E$6)</f>
        <v/>
      </c>
      <c r="G41" s="174" t="str">
        <f>IF(Liste!$B60&lt;&gt;"",Liste!$F60,"")</f>
        <v/>
      </c>
      <c r="H41" s="175" t="str">
        <f>IF(C41&lt;&gt;"",Liste!L60,"")</f>
        <v/>
      </c>
      <c r="I41" s="315" t="str">
        <f>IF(C41&lt;&gt;"",HLOOKUP(C41,Comp1!$C$1:$CG$51,51,FALSE),"")</f>
        <v/>
      </c>
      <c r="J41" s="315" t="str">
        <f>IF(C41&lt;&gt;"",HLOOKUP(C41,GB!$C$1:$CG$9,4,FALSE),"")</f>
        <v/>
      </c>
      <c r="K41" s="315" t="str">
        <f>IF(C41&lt;&gt;"",HLOOKUP(C41,GB!$C$1:$CG$9,5,FALSE),"")</f>
        <v/>
      </c>
      <c r="L41" s="315" t="str">
        <f>IF(C41&lt;&gt;"",HLOOKUP(C41,GB!$C$1:$CG$9,6,FALSE),"")</f>
        <v/>
      </c>
      <c r="M41" s="315" t="str">
        <f>IF(C41&lt;&gt;"",HLOOKUP(C41,GB!$C$1:$CG$9,7,FALSE),"")</f>
        <v/>
      </c>
      <c r="N41" s="315" t="str">
        <f>IF(C41&lt;&gt;"",HLOOKUP(C41,GB!$C$1:$CG$9,8,FALSE),"")</f>
        <v/>
      </c>
      <c r="O41" s="315" t="str">
        <f>IF(C41&lt;&gt;"",HLOOKUP(C41,GB!$C$1:$CG$9,9,FALSE),"")</f>
        <v/>
      </c>
      <c r="P41" s="315" t="str">
        <f>IF(C41&lt;&gt;"",HLOOKUP(C41,Comp3!$C$1:$CG$51,51,FALSE),"")</f>
        <v/>
      </c>
      <c r="Q41" s="315" t="str">
        <f>IF(C41&lt;&gt;"",HLOOKUP(C41,GB!$C$1:$CG$22,19,FALSE),"")</f>
        <v/>
      </c>
      <c r="R41" s="315" t="str">
        <f>IF(C41&lt;&gt;"",HLOOKUP(C41,GB!$C$1:$CG$22,20,FALSE),"")</f>
        <v/>
      </c>
      <c r="S41" s="315" t="str">
        <f>IF(C41&lt;&gt;"",HLOOKUP(C41,GB!$C$1:$CG$22,21,FALSE),"")</f>
        <v/>
      </c>
      <c r="T41" s="315" t="str">
        <f>IF(C41&lt;&gt;"",HLOOKUP(C41,GB!$C$1:$CG$22,22,FALSE),"")</f>
        <v/>
      </c>
      <c r="U41" s="315" t="str">
        <f>IF(C41&lt;&gt;"",HLOOKUP(C41,GB!$C$1:$CG$27,24,FALSE),"")</f>
        <v/>
      </c>
      <c r="V41" s="315" t="str">
        <f>IF(C41&lt;&gt;"",HLOOKUP(C41,GB!$C$1:$CG$27,25,FALSE),"")</f>
        <v/>
      </c>
      <c r="W41" s="315" t="str">
        <f>IF(C41&lt;&gt;"",HLOOKUP(C41,GB!$C$1:$CG$27,26,FALSE),"")</f>
        <v/>
      </c>
      <c r="X41" s="315" t="str">
        <f>IF(C41&lt;&gt;"",HLOOKUP(C41,GB!$C$1:$CG$27,27,FALSE),"")</f>
        <v/>
      </c>
      <c r="Y41" s="315" t="str">
        <f>IF(C41&lt;&gt;"",HLOOKUP(C41,GB!$C$1:$CG$49,36,FALSE),"")</f>
        <v/>
      </c>
      <c r="Z41" s="315" t="str">
        <f>IF(C41&lt;&gt;"",HLOOKUP(C41,GB!$C$1:$CG$49,42,FALSE),"")</f>
        <v/>
      </c>
      <c r="AA41" s="315" t="str">
        <f>IF(C41&lt;&gt;"",HLOOKUP(C41,GB!$C$1:$CG$49,43,FALSE),"")</f>
        <v/>
      </c>
      <c r="AB41" s="315" t="str">
        <f>IF(C41&lt;&gt;"",HLOOKUP(C41,GB!$C$1:$CG$49,44,FALSE),"")</f>
        <v/>
      </c>
      <c r="AC41" s="315" t="str">
        <f>IF(C41&lt;&gt;"",HLOOKUP(C41,GB!$C$1:$CG$49,46,FALSE),"")</f>
        <v/>
      </c>
      <c r="AD41" s="315" t="str">
        <f>IF(C41&lt;&gt;"",HLOOKUP(C41,GB!$C$1:$CG$49,47,FALSE),"")</f>
        <v/>
      </c>
      <c r="AE41" s="315" t="str">
        <f>IF(C41&lt;&gt;"",HLOOKUP(C41,GB!$C$1:$CG$49,48,FALSE),"")</f>
        <v/>
      </c>
      <c r="AF41" s="315" t="str">
        <f>IF(C41&lt;&gt;"",HLOOKUP(C41,Comp2!$C$1:$CG$36,36,FALSE),"")</f>
        <v/>
      </c>
      <c r="AG41" s="315" t="str">
        <f>IF(C41&lt;&gt;"",HLOOKUP(C41,'C4'!$C$1:$CG$27,27,FALSE),"")</f>
        <v/>
      </c>
      <c r="AH41" s="283" t="str">
        <f>IF(C41&lt;&gt;"",HLOOKUP(C41,Attest.!$C$1:$CG$4,4,FALSE),"")</f>
        <v/>
      </c>
      <c r="AI41" s="283" t="str">
        <f>IF(C41&lt;&gt;"",HLOOKUP(C41,Attest.!$C$1:$CG$5,5,FALSE),"")</f>
        <v/>
      </c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175" t="str">
        <f t="shared" si="2"/>
        <v/>
      </c>
      <c r="BN41" s="1" t="str">
        <f t="shared" si="3"/>
        <v/>
      </c>
    </row>
    <row r="42" spans="1:66" x14ac:dyDescent="0.2">
      <c r="A42" s="174" t="str">
        <f>IF(Liste!$B61&lt;&gt;"",Liste!$B61,"")</f>
        <v/>
      </c>
      <c r="B42" s="174" t="str">
        <f>IF(Liste!$B61&lt;&gt;"",Liste!$C61,"")</f>
        <v/>
      </c>
      <c r="C42" s="174" t="str">
        <f>IF(Liste!$B61&lt;&gt;"",A42&amp;" "&amp;B42,"")</f>
        <v/>
      </c>
      <c r="D42" s="175" t="str">
        <f>IF(Liste!$B61&lt;&gt;"",Liste!$D61,"")</f>
        <v/>
      </c>
      <c r="E42" s="174" t="str">
        <f>IF(Liste!$B61&lt;&gt;"",Liste!$E61,"")</f>
        <v/>
      </c>
      <c r="F42" s="176" t="str">
        <f>IF(A42="","",Liste!$E$6)</f>
        <v/>
      </c>
      <c r="G42" s="174" t="str">
        <f>IF(Liste!$B61&lt;&gt;"",Liste!$F61,"")</f>
        <v/>
      </c>
      <c r="H42" s="175" t="str">
        <f>IF(C42&lt;&gt;"",Liste!L61,"")</f>
        <v/>
      </c>
      <c r="I42" s="315" t="str">
        <f>IF(C42&lt;&gt;"",HLOOKUP(C42,Comp1!$C$1:$CG$51,51,FALSE),"")</f>
        <v/>
      </c>
      <c r="J42" s="315" t="str">
        <f>IF(C42&lt;&gt;"",HLOOKUP(C42,GB!$C$1:$CG$9,4,FALSE),"")</f>
        <v/>
      </c>
      <c r="K42" s="315" t="str">
        <f>IF(C42&lt;&gt;"",HLOOKUP(C42,GB!$C$1:$CG$9,5,FALSE),"")</f>
        <v/>
      </c>
      <c r="L42" s="315" t="str">
        <f>IF(C42&lt;&gt;"",HLOOKUP(C42,GB!$C$1:$CG$9,6,FALSE),"")</f>
        <v/>
      </c>
      <c r="M42" s="315" t="str">
        <f>IF(C42&lt;&gt;"",HLOOKUP(C42,GB!$C$1:$CG$9,7,FALSE),"")</f>
        <v/>
      </c>
      <c r="N42" s="315" t="str">
        <f>IF(C42&lt;&gt;"",HLOOKUP(C42,GB!$C$1:$CG$9,8,FALSE),"")</f>
        <v/>
      </c>
      <c r="O42" s="315" t="str">
        <f>IF(C42&lt;&gt;"",HLOOKUP(C42,GB!$C$1:$CG$9,9,FALSE),"")</f>
        <v/>
      </c>
      <c r="P42" s="315" t="str">
        <f>IF(C42&lt;&gt;"",HLOOKUP(C42,Comp3!$C$1:$CG$51,51,FALSE),"")</f>
        <v/>
      </c>
      <c r="Q42" s="315" t="str">
        <f>IF(C42&lt;&gt;"",HLOOKUP(C42,GB!$C$1:$CG$22,19,FALSE),"")</f>
        <v/>
      </c>
      <c r="R42" s="315" t="str">
        <f>IF(C42&lt;&gt;"",HLOOKUP(C42,GB!$C$1:$CG$22,20,FALSE),"")</f>
        <v/>
      </c>
      <c r="S42" s="315" t="str">
        <f>IF(C42&lt;&gt;"",HLOOKUP(C42,GB!$C$1:$CG$22,21,FALSE),"")</f>
        <v/>
      </c>
      <c r="T42" s="315" t="str">
        <f>IF(C42&lt;&gt;"",HLOOKUP(C42,GB!$C$1:$CG$22,22,FALSE),"")</f>
        <v/>
      </c>
      <c r="U42" s="315" t="str">
        <f>IF(C42&lt;&gt;"",HLOOKUP(C42,GB!$C$1:$CG$27,24,FALSE),"")</f>
        <v/>
      </c>
      <c r="V42" s="315" t="str">
        <f>IF(C42&lt;&gt;"",HLOOKUP(C42,GB!$C$1:$CG$27,25,FALSE),"")</f>
        <v/>
      </c>
      <c r="W42" s="315" t="str">
        <f>IF(C42&lt;&gt;"",HLOOKUP(C42,GB!$C$1:$CG$27,26,FALSE),"")</f>
        <v/>
      </c>
      <c r="X42" s="315" t="str">
        <f>IF(C42&lt;&gt;"",HLOOKUP(C42,GB!$C$1:$CG$27,27,FALSE),"")</f>
        <v/>
      </c>
      <c r="Y42" s="315" t="str">
        <f>IF(C42&lt;&gt;"",HLOOKUP(C42,GB!$C$1:$CG$49,36,FALSE),"")</f>
        <v/>
      </c>
      <c r="Z42" s="315" t="str">
        <f>IF(C42&lt;&gt;"",HLOOKUP(C42,GB!$C$1:$CG$49,42,FALSE),"")</f>
        <v/>
      </c>
      <c r="AA42" s="315" t="str">
        <f>IF(C42&lt;&gt;"",HLOOKUP(C42,GB!$C$1:$CG$49,43,FALSE),"")</f>
        <v/>
      </c>
      <c r="AB42" s="315" t="str">
        <f>IF(C42&lt;&gt;"",HLOOKUP(C42,GB!$C$1:$CG$49,44,FALSE),"")</f>
        <v/>
      </c>
      <c r="AC42" s="315" t="str">
        <f>IF(C42&lt;&gt;"",HLOOKUP(C42,GB!$C$1:$CG$49,46,FALSE),"")</f>
        <v/>
      </c>
      <c r="AD42" s="315" t="str">
        <f>IF(C42&lt;&gt;"",HLOOKUP(C42,GB!$C$1:$CG$49,47,FALSE),"")</f>
        <v/>
      </c>
      <c r="AE42" s="315" t="str">
        <f>IF(C42&lt;&gt;"",HLOOKUP(C42,GB!$C$1:$CG$49,48,FALSE),"")</f>
        <v/>
      </c>
      <c r="AF42" s="315" t="str">
        <f>IF(C42&lt;&gt;"",HLOOKUP(C42,Comp2!$C$1:$CG$36,36,FALSE),"")</f>
        <v/>
      </c>
      <c r="AG42" s="315" t="str">
        <f>IF(C42&lt;&gt;"",HLOOKUP(C42,'C4'!$C$1:$CG$27,27,FALSE),"")</f>
        <v/>
      </c>
      <c r="AH42" s="283" t="str">
        <f>IF(C42&lt;&gt;"",HLOOKUP(C42,Attest.!$C$1:$CG$4,4,FALSE),"")</f>
        <v/>
      </c>
      <c r="AI42" s="283" t="str">
        <f>IF(C42&lt;&gt;"",HLOOKUP(C42,Attest.!$C$1:$CG$5,5,FALSE),"")</f>
        <v/>
      </c>
      <c r="AJ42" s="323"/>
      <c r="AK42" s="323"/>
      <c r="AL42" s="323"/>
      <c r="AM42" s="323"/>
      <c r="AN42" s="323"/>
      <c r="AO42" s="323"/>
      <c r="AP42" s="323"/>
      <c r="AQ42" s="323"/>
      <c r="AR42" s="323"/>
      <c r="AS42" s="323"/>
      <c r="AT42" s="175" t="str">
        <f t="shared" si="2"/>
        <v/>
      </c>
      <c r="BN42" s="1" t="str">
        <f t="shared" si="3"/>
        <v/>
      </c>
    </row>
    <row r="43" spans="1:66" x14ac:dyDescent="0.2">
      <c r="A43" s="174" t="str">
        <f>IF(Liste!$B62&lt;&gt;"",Liste!$B62,"")</f>
        <v/>
      </c>
      <c r="B43" s="174" t="str">
        <f>IF(Liste!$B62&lt;&gt;"",Liste!$C62,"")</f>
        <v/>
      </c>
      <c r="C43" s="174" t="str">
        <f>IF(Liste!$B62&lt;&gt;"",A43&amp;" "&amp;B43,"")</f>
        <v/>
      </c>
      <c r="D43" s="175" t="str">
        <f>IF(Liste!$B62&lt;&gt;"",Liste!$D62,"")</f>
        <v/>
      </c>
      <c r="E43" s="174" t="str">
        <f>IF(Liste!$B62&lt;&gt;"",Liste!$E62,"")</f>
        <v/>
      </c>
      <c r="F43" s="176" t="str">
        <f>IF(A43="","",Liste!$E$6)</f>
        <v/>
      </c>
      <c r="G43" s="174" t="str">
        <f>IF(Liste!$B62&lt;&gt;"",Liste!$F62,"")</f>
        <v/>
      </c>
      <c r="H43" s="175" t="str">
        <f>IF(C43&lt;&gt;"",Liste!L62,"")</f>
        <v/>
      </c>
      <c r="I43" s="315" t="str">
        <f>IF(C43&lt;&gt;"",HLOOKUP(C43,Comp1!$C$1:$CG$51,51,FALSE),"")</f>
        <v/>
      </c>
      <c r="J43" s="315" t="str">
        <f>IF(C43&lt;&gt;"",HLOOKUP(C43,GB!$C$1:$CG$9,4,FALSE),"")</f>
        <v/>
      </c>
      <c r="K43" s="315" t="str">
        <f>IF(C43&lt;&gt;"",HLOOKUP(C43,GB!$C$1:$CG$9,5,FALSE),"")</f>
        <v/>
      </c>
      <c r="L43" s="315" t="str">
        <f>IF(C43&lt;&gt;"",HLOOKUP(C43,GB!$C$1:$CG$9,6,FALSE),"")</f>
        <v/>
      </c>
      <c r="M43" s="315" t="str">
        <f>IF(C43&lt;&gt;"",HLOOKUP(C43,GB!$C$1:$CG$9,7,FALSE),"")</f>
        <v/>
      </c>
      <c r="N43" s="315" t="str">
        <f>IF(C43&lt;&gt;"",HLOOKUP(C43,GB!$C$1:$CG$9,8,FALSE),"")</f>
        <v/>
      </c>
      <c r="O43" s="315" t="str">
        <f>IF(C43&lt;&gt;"",HLOOKUP(C43,GB!$C$1:$CG$9,9,FALSE),"")</f>
        <v/>
      </c>
      <c r="P43" s="315" t="str">
        <f>IF(C43&lt;&gt;"",HLOOKUP(C43,Comp3!$C$1:$CG$51,51,FALSE),"")</f>
        <v/>
      </c>
      <c r="Q43" s="315" t="str">
        <f>IF(C43&lt;&gt;"",HLOOKUP(C43,GB!$C$1:$CG$22,19,FALSE),"")</f>
        <v/>
      </c>
      <c r="R43" s="315" t="str">
        <f>IF(C43&lt;&gt;"",HLOOKUP(C43,GB!$C$1:$CG$22,20,FALSE),"")</f>
        <v/>
      </c>
      <c r="S43" s="315" t="str">
        <f>IF(C43&lt;&gt;"",HLOOKUP(C43,GB!$C$1:$CG$22,21,FALSE),"")</f>
        <v/>
      </c>
      <c r="T43" s="315" t="str">
        <f>IF(C43&lt;&gt;"",HLOOKUP(C43,GB!$C$1:$CG$22,22,FALSE),"")</f>
        <v/>
      </c>
      <c r="U43" s="315" t="str">
        <f>IF(C43&lt;&gt;"",HLOOKUP(C43,GB!$C$1:$CG$27,24,FALSE),"")</f>
        <v/>
      </c>
      <c r="V43" s="315" t="str">
        <f>IF(C43&lt;&gt;"",HLOOKUP(C43,GB!$C$1:$CG$27,25,FALSE),"")</f>
        <v/>
      </c>
      <c r="W43" s="315" t="str">
        <f>IF(C43&lt;&gt;"",HLOOKUP(C43,GB!$C$1:$CG$27,26,FALSE),"")</f>
        <v/>
      </c>
      <c r="X43" s="315" t="str">
        <f>IF(C43&lt;&gt;"",HLOOKUP(C43,GB!$C$1:$CG$27,27,FALSE),"")</f>
        <v/>
      </c>
      <c r="Y43" s="315" t="str">
        <f>IF(C43&lt;&gt;"",HLOOKUP(C43,GB!$C$1:$CG$49,36,FALSE),"")</f>
        <v/>
      </c>
      <c r="Z43" s="315" t="str">
        <f>IF(C43&lt;&gt;"",HLOOKUP(C43,GB!$C$1:$CG$49,42,FALSE),"")</f>
        <v/>
      </c>
      <c r="AA43" s="315" t="str">
        <f>IF(C43&lt;&gt;"",HLOOKUP(C43,GB!$C$1:$CG$49,43,FALSE),"")</f>
        <v/>
      </c>
      <c r="AB43" s="315" t="str">
        <f>IF(C43&lt;&gt;"",HLOOKUP(C43,GB!$C$1:$CG$49,44,FALSE),"")</f>
        <v/>
      </c>
      <c r="AC43" s="315" t="str">
        <f>IF(C43&lt;&gt;"",HLOOKUP(C43,GB!$C$1:$CG$49,46,FALSE),"")</f>
        <v/>
      </c>
      <c r="AD43" s="315" t="str">
        <f>IF(C43&lt;&gt;"",HLOOKUP(C43,GB!$C$1:$CG$49,47,FALSE),"")</f>
        <v/>
      </c>
      <c r="AE43" s="315" t="str">
        <f>IF(C43&lt;&gt;"",HLOOKUP(C43,GB!$C$1:$CG$49,48,FALSE),"")</f>
        <v/>
      </c>
      <c r="AF43" s="315" t="str">
        <f>IF(C43&lt;&gt;"",HLOOKUP(C43,Comp2!$C$1:$CG$36,36,FALSE),"")</f>
        <v/>
      </c>
      <c r="AG43" s="315" t="str">
        <f>IF(C43&lt;&gt;"",HLOOKUP(C43,'C4'!$C$1:$CG$27,27,FALSE),"")</f>
        <v/>
      </c>
      <c r="AH43" s="283" t="str">
        <f>IF(C43&lt;&gt;"",HLOOKUP(C43,Attest.!$C$1:$CG$4,4,FALSE),"")</f>
        <v/>
      </c>
      <c r="AI43" s="283" t="str">
        <f>IF(C43&lt;&gt;"",HLOOKUP(C43,Attest.!$C$1:$CG$5,5,FALSE),"")</f>
        <v/>
      </c>
      <c r="AJ43" s="323"/>
      <c r="AK43" s="323"/>
      <c r="AL43" s="323"/>
      <c r="AM43" s="323"/>
      <c r="AN43" s="323"/>
      <c r="AO43" s="323"/>
      <c r="AP43" s="323"/>
      <c r="AQ43" s="323"/>
      <c r="AR43" s="323"/>
      <c r="AS43" s="323"/>
      <c r="AT43" s="175" t="str">
        <f t="shared" si="2"/>
        <v/>
      </c>
      <c r="BN43" s="1" t="str">
        <f t="shared" si="3"/>
        <v/>
      </c>
    </row>
    <row r="44" spans="1:66" x14ac:dyDescent="0.2">
      <c r="A44" s="174" t="str">
        <f>IF(Liste!$B63&lt;&gt;"",Liste!$B63,"")</f>
        <v/>
      </c>
      <c r="B44" s="174" t="str">
        <f>IF(Liste!$B63&lt;&gt;"",Liste!$C63,"")</f>
        <v/>
      </c>
      <c r="C44" s="174" t="str">
        <f>IF(Liste!$B63&lt;&gt;"",A44&amp;" "&amp;B44,"")</f>
        <v/>
      </c>
      <c r="D44" s="175" t="str">
        <f>IF(Liste!$B63&lt;&gt;"",Liste!$D63,"")</f>
        <v/>
      </c>
      <c r="E44" s="174" t="str">
        <f>IF(Liste!$B63&lt;&gt;"",Liste!$E63,"")</f>
        <v/>
      </c>
      <c r="F44" s="176" t="str">
        <f>IF(A44="","",Liste!$E$6)</f>
        <v/>
      </c>
      <c r="G44" s="174" t="str">
        <f>IF(Liste!$B63&lt;&gt;"",Liste!$F63,"")</f>
        <v/>
      </c>
      <c r="H44" s="175" t="str">
        <f>IF(C44&lt;&gt;"",Liste!L63,"")</f>
        <v/>
      </c>
      <c r="I44" s="315" t="str">
        <f>IF(C44&lt;&gt;"",HLOOKUP(C44,Comp1!$C$1:$CG$51,51,FALSE),"")</f>
        <v/>
      </c>
      <c r="J44" s="315" t="str">
        <f>IF(C44&lt;&gt;"",HLOOKUP(C44,GB!$C$1:$CG$9,4,FALSE),"")</f>
        <v/>
      </c>
      <c r="K44" s="315" t="str">
        <f>IF(C44&lt;&gt;"",HLOOKUP(C44,GB!$C$1:$CG$9,5,FALSE),"")</f>
        <v/>
      </c>
      <c r="L44" s="315" t="str">
        <f>IF(C44&lt;&gt;"",HLOOKUP(C44,GB!$C$1:$CG$9,6,FALSE),"")</f>
        <v/>
      </c>
      <c r="M44" s="315" t="str">
        <f>IF(C44&lt;&gt;"",HLOOKUP(C44,GB!$C$1:$CG$9,7,FALSE),"")</f>
        <v/>
      </c>
      <c r="N44" s="315" t="str">
        <f>IF(C44&lt;&gt;"",HLOOKUP(C44,GB!$C$1:$CG$9,8,FALSE),"")</f>
        <v/>
      </c>
      <c r="O44" s="315" t="str">
        <f>IF(C44&lt;&gt;"",HLOOKUP(C44,GB!$C$1:$CG$9,9,FALSE),"")</f>
        <v/>
      </c>
      <c r="P44" s="315" t="str">
        <f>IF(C44&lt;&gt;"",HLOOKUP(C44,Comp3!$C$1:$CG$51,51,FALSE),"")</f>
        <v/>
      </c>
      <c r="Q44" s="315" t="str">
        <f>IF(C44&lt;&gt;"",HLOOKUP(C44,GB!$C$1:$CG$22,19,FALSE),"")</f>
        <v/>
      </c>
      <c r="R44" s="315" t="str">
        <f>IF(C44&lt;&gt;"",HLOOKUP(C44,GB!$C$1:$CG$22,20,FALSE),"")</f>
        <v/>
      </c>
      <c r="S44" s="315" t="str">
        <f>IF(C44&lt;&gt;"",HLOOKUP(C44,GB!$C$1:$CG$22,21,FALSE),"")</f>
        <v/>
      </c>
      <c r="T44" s="315" t="str">
        <f>IF(C44&lt;&gt;"",HLOOKUP(C44,GB!$C$1:$CG$22,22,FALSE),"")</f>
        <v/>
      </c>
      <c r="U44" s="315" t="str">
        <f>IF(C44&lt;&gt;"",HLOOKUP(C44,GB!$C$1:$CG$27,24,FALSE),"")</f>
        <v/>
      </c>
      <c r="V44" s="315" t="str">
        <f>IF(C44&lt;&gt;"",HLOOKUP(C44,GB!$C$1:$CG$27,25,FALSE),"")</f>
        <v/>
      </c>
      <c r="W44" s="315" t="str">
        <f>IF(C44&lt;&gt;"",HLOOKUP(C44,GB!$C$1:$CG$27,26,FALSE),"")</f>
        <v/>
      </c>
      <c r="X44" s="315" t="str">
        <f>IF(C44&lt;&gt;"",HLOOKUP(C44,GB!$C$1:$CG$27,27,FALSE),"")</f>
        <v/>
      </c>
      <c r="Y44" s="315" t="str">
        <f>IF(C44&lt;&gt;"",HLOOKUP(C44,GB!$C$1:$CG$49,36,FALSE),"")</f>
        <v/>
      </c>
      <c r="Z44" s="315" t="str">
        <f>IF(C44&lt;&gt;"",HLOOKUP(C44,GB!$C$1:$CG$49,42,FALSE),"")</f>
        <v/>
      </c>
      <c r="AA44" s="315" t="str">
        <f>IF(C44&lt;&gt;"",HLOOKUP(C44,GB!$C$1:$CG$49,43,FALSE),"")</f>
        <v/>
      </c>
      <c r="AB44" s="315" t="str">
        <f>IF(C44&lt;&gt;"",HLOOKUP(C44,GB!$C$1:$CG$49,44,FALSE),"")</f>
        <v/>
      </c>
      <c r="AC44" s="315" t="str">
        <f>IF(C44&lt;&gt;"",HLOOKUP(C44,GB!$C$1:$CG$49,46,FALSE),"")</f>
        <v/>
      </c>
      <c r="AD44" s="315" t="str">
        <f>IF(C44&lt;&gt;"",HLOOKUP(C44,GB!$C$1:$CG$49,47,FALSE),"")</f>
        <v/>
      </c>
      <c r="AE44" s="315" t="str">
        <f>IF(C44&lt;&gt;"",HLOOKUP(C44,GB!$C$1:$CG$49,48,FALSE),"")</f>
        <v/>
      </c>
      <c r="AF44" s="315" t="str">
        <f>IF(C44&lt;&gt;"",HLOOKUP(C44,Comp2!$C$1:$CG$36,36,FALSE),"")</f>
        <v/>
      </c>
      <c r="AG44" s="315" t="str">
        <f>IF(C44&lt;&gt;"",HLOOKUP(C44,'C4'!$C$1:$CG$27,27,FALSE),"")</f>
        <v/>
      </c>
      <c r="AH44" s="283" t="str">
        <f>IF(C44&lt;&gt;"",HLOOKUP(C44,Attest.!$C$1:$CG$4,4,FALSE),"")</f>
        <v/>
      </c>
      <c r="AI44" s="283" t="str">
        <f>IF(C44&lt;&gt;"",HLOOKUP(C44,Attest.!$C$1:$CG$5,5,FALSE),"")</f>
        <v/>
      </c>
      <c r="AJ44" s="323"/>
      <c r="AK44" s="323"/>
      <c r="AL44" s="323"/>
      <c r="AM44" s="323"/>
      <c r="AN44" s="323"/>
      <c r="AO44" s="323"/>
      <c r="AP44" s="323"/>
      <c r="AQ44" s="323"/>
      <c r="AR44" s="323"/>
      <c r="AS44" s="323"/>
      <c r="AT44" s="175" t="str">
        <f t="shared" si="2"/>
        <v/>
      </c>
      <c r="BN44" s="1" t="str">
        <f t="shared" si="3"/>
        <v/>
      </c>
    </row>
    <row r="45" spans="1:66" x14ac:dyDescent="0.2">
      <c r="A45" s="174" t="str">
        <f>IF(Liste!$B64&lt;&gt;"",Liste!$B64,"")</f>
        <v/>
      </c>
      <c r="B45" s="174" t="str">
        <f>IF(Liste!$B64&lt;&gt;"",Liste!$C64,"")</f>
        <v/>
      </c>
      <c r="C45" s="174" t="str">
        <f>IF(Liste!$B64&lt;&gt;"",A45&amp;" "&amp;B45,"")</f>
        <v/>
      </c>
      <c r="D45" s="175" t="str">
        <f>IF(Liste!$B64&lt;&gt;"",Liste!$D64,"")</f>
        <v/>
      </c>
      <c r="E45" s="174" t="str">
        <f>IF(Liste!$B64&lt;&gt;"",Liste!$E64,"")</f>
        <v/>
      </c>
      <c r="F45" s="176" t="str">
        <f>IF(A45="","",Liste!$E$6)</f>
        <v/>
      </c>
      <c r="G45" s="174" t="str">
        <f>IF(Liste!$B64&lt;&gt;"",Liste!$F64,"")</f>
        <v/>
      </c>
      <c r="H45" s="175" t="str">
        <f>IF(C45&lt;&gt;"",Liste!L64,"")</f>
        <v/>
      </c>
      <c r="I45" s="315" t="str">
        <f>IF(C45&lt;&gt;"",HLOOKUP(C45,Comp1!$C$1:$CG$51,51,FALSE),"")</f>
        <v/>
      </c>
      <c r="J45" s="315" t="str">
        <f>IF(C45&lt;&gt;"",HLOOKUP(C45,GB!$C$1:$CG$9,4,FALSE),"")</f>
        <v/>
      </c>
      <c r="K45" s="315" t="str">
        <f>IF(C45&lt;&gt;"",HLOOKUP(C45,GB!$C$1:$CG$9,5,FALSE),"")</f>
        <v/>
      </c>
      <c r="L45" s="315" t="str">
        <f>IF(C45&lt;&gt;"",HLOOKUP(C45,GB!$C$1:$CG$9,6,FALSE),"")</f>
        <v/>
      </c>
      <c r="M45" s="315" t="str">
        <f>IF(C45&lt;&gt;"",HLOOKUP(C45,GB!$C$1:$CG$9,7,FALSE),"")</f>
        <v/>
      </c>
      <c r="N45" s="315" t="str">
        <f>IF(C45&lt;&gt;"",HLOOKUP(C45,GB!$C$1:$CG$9,8,FALSE),"")</f>
        <v/>
      </c>
      <c r="O45" s="315" t="str">
        <f>IF(C45&lt;&gt;"",HLOOKUP(C45,GB!$C$1:$CG$9,9,FALSE),"")</f>
        <v/>
      </c>
      <c r="P45" s="315" t="str">
        <f>IF(C45&lt;&gt;"",HLOOKUP(C45,Comp3!$C$1:$CG$51,51,FALSE),"")</f>
        <v/>
      </c>
      <c r="Q45" s="315" t="str">
        <f>IF(C45&lt;&gt;"",HLOOKUP(C45,GB!$C$1:$CG$22,19,FALSE),"")</f>
        <v/>
      </c>
      <c r="R45" s="315" t="str">
        <f>IF(C45&lt;&gt;"",HLOOKUP(C45,GB!$C$1:$CG$22,20,FALSE),"")</f>
        <v/>
      </c>
      <c r="S45" s="315" t="str">
        <f>IF(C45&lt;&gt;"",HLOOKUP(C45,GB!$C$1:$CG$22,21,FALSE),"")</f>
        <v/>
      </c>
      <c r="T45" s="315" t="str">
        <f>IF(C45&lt;&gt;"",HLOOKUP(C45,GB!$C$1:$CG$22,22,FALSE),"")</f>
        <v/>
      </c>
      <c r="U45" s="315" t="str">
        <f>IF(C45&lt;&gt;"",HLOOKUP(C45,GB!$C$1:$CG$27,24,FALSE),"")</f>
        <v/>
      </c>
      <c r="V45" s="315" t="str">
        <f>IF(C45&lt;&gt;"",HLOOKUP(C45,GB!$C$1:$CG$27,25,FALSE),"")</f>
        <v/>
      </c>
      <c r="W45" s="315" t="str">
        <f>IF(C45&lt;&gt;"",HLOOKUP(C45,GB!$C$1:$CG$27,26,FALSE),"")</f>
        <v/>
      </c>
      <c r="X45" s="315" t="str">
        <f>IF(C45&lt;&gt;"",HLOOKUP(C45,GB!$C$1:$CG$27,27,FALSE),"")</f>
        <v/>
      </c>
      <c r="Y45" s="315" t="str">
        <f>IF(C45&lt;&gt;"",HLOOKUP(C45,GB!$C$1:$CG$49,36,FALSE),"")</f>
        <v/>
      </c>
      <c r="Z45" s="315" t="str">
        <f>IF(C45&lt;&gt;"",HLOOKUP(C45,GB!$C$1:$CG$49,42,FALSE),"")</f>
        <v/>
      </c>
      <c r="AA45" s="315" t="str">
        <f>IF(C45&lt;&gt;"",HLOOKUP(C45,GB!$C$1:$CG$49,43,FALSE),"")</f>
        <v/>
      </c>
      <c r="AB45" s="315" t="str">
        <f>IF(C45&lt;&gt;"",HLOOKUP(C45,GB!$C$1:$CG$49,44,FALSE),"")</f>
        <v/>
      </c>
      <c r="AC45" s="315" t="str">
        <f>IF(C45&lt;&gt;"",HLOOKUP(C45,GB!$C$1:$CG$49,46,FALSE),"")</f>
        <v/>
      </c>
      <c r="AD45" s="315" t="str">
        <f>IF(C45&lt;&gt;"",HLOOKUP(C45,GB!$C$1:$CG$49,47,FALSE),"")</f>
        <v/>
      </c>
      <c r="AE45" s="315" t="str">
        <f>IF(C45&lt;&gt;"",HLOOKUP(C45,GB!$C$1:$CG$49,48,FALSE),"")</f>
        <v/>
      </c>
      <c r="AF45" s="315" t="str">
        <f>IF(C45&lt;&gt;"",HLOOKUP(C45,Comp2!$C$1:$CG$36,36,FALSE),"")</f>
        <v/>
      </c>
      <c r="AG45" s="315" t="str">
        <f>IF(C45&lt;&gt;"",HLOOKUP(C45,'C4'!$C$1:$CG$27,27,FALSE),"")</f>
        <v/>
      </c>
      <c r="AH45" s="283" t="str">
        <f>IF(C45&lt;&gt;"",HLOOKUP(C45,Attest.!$C$1:$CG$4,4,FALSE),"")</f>
        <v/>
      </c>
      <c r="AI45" s="283" t="str">
        <f>IF(C45&lt;&gt;"",HLOOKUP(C45,Attest.!$C$1:$CG$5,5,FALSE),"")</f>
        <v/>
      </c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175" t="str">
        <f t="shared" si="2"/>
        <v/>
      </c>
      <c r="BN45" s="1" t="str">
        <f t="shared" si="3"/>
        <v/>
      </c>
    </row>
    <row r="46" spans="1:66" x14ac:dyDescent="0.2">
      <c r="A46" s="174" t="str">
        <f>IF(Liste!$B65&lt;&gt;"",Liste!$B65,"")</f>
        <v/>
      </c>
      <c r="B46" s="174" t="str">
        <f>IF(Liste!$B65&lt;&gt;"",Liste!$C65,"")</f>
        <v/>
      </c>
      <c r="C46" s="174" t="str">
        <f>IF(Liste!$B65&lt;&gt;"",A46&amp;" "&amp;B46,"")</f>
        <v/>
      </c>
      <c r="D46" s="175" t="str">
        <f>IF(Liste!$B65&lt;&gt;"",Liste!$D65,"")</f>
        <v/>
      </c>
      <c r="E46" s="174" t="str">
        <f>IF(Liste!$B65&lt;&gt;"",Liste!$E65,"")</f>
        <v/>
      </c>
      <c r="F46" s="176" t="str">
        <f>IF(A46="","",Liste!$E$6)</f>
        <v/>
      </c>
      <c r="G46" s="174" t="str">
        <f>IF(Liste!$B65&lt;&gt;"",Liste!$F65,"")</f>
        <v/>
      </c>
      <c r="H46" s="175" t="str">
        <f>IF(C46&lt;&gt;"",Liste!L65,"")</f>
        <v/>
      </c>
      <c r="I46" s="315" t="str">
        <f>IF(C46&lt;&gt;"",HLOOKUP(C46,Comp1!$C$1:$CG$51,51,FALSE),"")</f>
        <v/>
      </c>
      <c r="J46" s="315" t="str">
        <f>IF(C46&lt;&gt;"",HLOOKUP(C46,GB!$C$1:$CG$9,4,FALSE),"")</f>
        <v/>
      </c>
      <c r="K46" s="315" t="str">
        <f>IF(C46&lt;&gt;"",HLOOKUP(C46,GB!$C$1:$CG$9,5,FALSE),"")</f>
        <v/>
      </c>
      <c r="L46" s="315" t="str">
        <f>IF(C46&lt;&gt;"",HLOOKUP(C46,GB!$C$1:$CG$9,6,FALSE),"")</f>
        <v/>
      </c>
      <c r="M46" s="315" t="str">
        <f>IF(C46&lt;&gt;"",HLOOKUP(C46,GB!$C$1:$CG$9,7,FALSE),"")</f>
        <v/>
      </c>
      <c r="N46" s="315" t="str">
        <f>IF(C46&lt;&gt;"",HLOOKUP(C46,GB!$C$1:$CG$9,8,FALSE),"")</f>
        <v/>
      </c>
      <c r="O46" s="315" t="str">
        <f>IF(C46&lt;&gt;"",HLOOKUP(C46,GB!$C$1:$CG$9,9,FALSE),"")</f>
        <v/>
      </c>
      <c r="P46" s="315" t="str">
        <f>IF(C46&lt;&gt;"",HLOOKUP(C46,Comp3!$C$1:$CG$51,51,FALSE),"")</f>
        <v/>
      </c>
      <c r="Q46" s="315" t="str">
        <f>IF(C46&lt;&gt;"",HLOOKUP(C46,GB!$C$1:$CG$22,19,FALSE),"")</f>
        <v/>
      </c>
      <c r="R46" s="315" t="str">
        <f>IF(C46&lt;&gt;"",HLOOKUP(C46,GB!$C$1:$CG$22,20,FALSE),"")</f>
        <v/>
      </c>
      <c r="S46" s="315" t="str">
        <f>IF(C46&lt;&gt;"",HLOOKUP(C46,GB!$C$1:$CG$22,21,FALSE),"")</f>
        <v/>
      </c>
      <c r="T46" s="315" t="str">
        <f>IF(C46&lt;&gt;"",HLOOKUP(C46,GB!$C$1:$CG$22,22,FALSE),"")</f>
        <v/>
      </c>
      <c r="U46" s="315" t="str">
        <f>IF(C46&lt;&gt;"",HLOOKUP(C46,GB!$C$1:$CG$27,24,FALSE),"")</f>
        <v/>
      </c>
      <c r="V46" s="315" t="str">
        <f>IF(C46&lt;&gt;"",HLOOKUP(C46,GB!$C$1:$CG$27,25,FALSE),"")</f>
        <v/>
      </c>
      <c r="W46" s="315" t="str">
        <f>IF(C46&lt;&gt;"",HLOOKUP(C46,GB!$C$1:$CG$27,26,FALSE),"")</f>
        <v/>
      </c>
      <c r="X46" s="315" t="str">
        <f>IF(C46&lt;&gt;"",HLOOKUP(C46,GB!$C$1:$CG$27,27,FALSE),"")</f>
        <v/>
      </c>
      <c r="Y46" s="315" t="str">
        <f>IF(C46&lt;&gt;"",HLOOKUP(C46,GB!$C$1:$CG$49,36,FALSE),"")</f>
        <v/>
      </c>
      <c r="Z46" s="315" t="str">
        <f>IF(C46&lt;&gt;"",HLOOKUP(C46,GB!$C$1:$CG$49,42,FALSE),"")</f>
        <v/>
      </c>
      <c r="AA46" s="315" t="str">
        <f>IF(C46&lt;&gt;"",HLOOKUP(C46,GB!$C$1:$CG$49,43,FALSE),"")</f>
        <v/>
      </c>
      <c r="AB46" s="315" t="str">
        <f>IF(C46&lt;&gt;"",HLOOKUP(C46,GB!$C$1:$CG$49,44,FALSE),"")</f>
        <v/>
      </c>
      <c r="AC46" s="315" t="str">
        <f>IF(C46&lt;&gt;"",HLOOKUP(C46,GB!$C$1:$CG$49,46,FALSE),"")</f>
        <v/>
      </c>
      <c r="AD46" s="315" t="str">
        <f>IF(C46&lt;&gt;"",HLOOKUP(C46,GB!$C$1:$CG$49,47,FALSE),"")</f>
        <v/>
      </c>
      <c r="AE46" s="315" t="str">
        <f>IF(C46&lt;&gt;"",HLOOKUP(C46,GB!$C$1:$CG$49,48,FALSE),"")</f>
        <v/>
      </c>
      <c r="AF46" s="315" t="str">
        <f>IF(C46&lt;&gt;"",HLOOKUP(C46,Comp2!$C$1:$CG$36,36,FALSE),"")</f>
        <v/>
      </c>
      <c r="AG46" s="315" t="str">
        <f>IF(C46&lt;&gt;"",HLOOKUP(C46,'C4'!$C$1:$CG$27,27,FALSE),"")</f>
        <v/>
      </c>
      <c r="AH46" s="283" t="str">
        <f>IF(C46&lt;&gt;"",HLOOKUP(C46,Attest.!$C$1:$CG$4,4,FALSE),"")</f>
        <v/>
      </c>
      <c r="AI46" s="283" t="str">
        <f>IF(C46&lt;&gt;"",HLOOKUP(C46,Attest.!$C$1:$CG$5,5,FALSE),"")</f>
        <v/>
      </c>
      <c r="AJ46" s="323"/>
      <c r="AK46" s="323"/>
      <c r="AL46" s="323"/>
      <c r="AM46" s="323"/>
      <c r="AN46" s="323"/>
      <c r="AO46" s="323"/>
      <c r="AP46" s="323"/>
      <c r="AQ46" s="323"/>
      <c r="AR46" s="323"/>
      <c r="AS46" s="323"/>
      <c r="AT46" s="175" t="str">
        <f t="shared" si="2"/>
        <v/>
      </c>
      <c r="BN46" s="1" t="str">
        <f t="shared" si="3"/>
        <v/>
      </c>
    </row>
    <row r="47" spans="1:66" x14ac:dyDescent="0.2">
      <c r="A47" s="174" t="str">
        <f>IF(Liste!$B66&lt;&gt;"",Liste!$B66,"")</f>
        <v/>
      </c>
      <c r="B47" s="174" t="str">
        <f>IF(Liste!$B66&lt;&gt;"",Liste!$C66,"")</f>
        <v/>
      </c>
      <c r="C47" s="174" t="str">
        <f>IF(Liste!$B66&lt;&gt;"",A47&amp;" "&amp;B47,"")</f>
        <v/>
      </c>
      <c r="D47" s="175" t="str">
        <f>IF(Liste!$B66&lt;&gt;"",Liste!$D66,"")</f>
        <v/>
      </c>
      <c r="E47" s="174" t="str">
        <f>IF(Liste!$B66&lt;&gt;"",Liste!$E66,"")</f>
        <v/>
      </c>
      <c r="F47" s="176" t="str">
        <f>IF(A47="","",Liste!$E$6)</f>
        <v/>
      </c>
      <c r="G47" s="174" t="str">
        <f>IF(Liste!$B66&lt;&gt;"",Liste!$F66,"")</f>
        <v/>
      </c>
      <c r="H47" s="175" t="str">
        <f>IF(C47&lt;&gt;"",Liste!L66,"")</f>
        <v/>
      </c>
      <c r="I47" s="315" t="str">
        <f>IF(C47&lt;&gt;"",HLOOKUP(C47,Comp1!$C$1:$CG$51,51,FALSE),"")</f>
        <v/>
      </c>
      <c r="J47" s="315" t="str">
        <f>IF(C47&lt;&gt;"",HLOOKUP(C47,GB!$C$1:$CG$9,4,FALSE),"")</f>
        <v/>
      </c>
      <c r="K47" s="315" t="str">
        <f>IF(C47&lt;&gt;"",HLOOKUP(C47,GB!$C$1:$CG$9,5,FALSE),"")</f>
        <v/>
      </c>
      <c r="L47" s="315" t="str">
        <f>IF(C47&lt;&gt;"",HLOOKUP(C47,GB!$C$1:$CG$9,6,FALSE),"")</f>
        <v/>
      </c>
      <c r="M47" s="315" t="str">
        <f>IF(C47&lt;&gt;"",HLOOKUP(C47,GB!$C$1:$CG$9,7,FALSE),"")</f>
        <v/>
      </c>
      <c r="N47" s="315" t="str">
        <f>IF(C47&lt;&gt;"",HLOOKUP(C47,GB!$C$1:$CG$9,8,FALSE),"")</f>
        <v/>
      </c>
      <c r="O47" s="315" t="str">
        <f>IF(C47&lt;&gt;"",HLOOKUP(C47,GB!$C$1:$CG$9,9,FALSE),"")</f>
        <v/>
      </c>
      <c r="P47" s="315" t="str">
        <f>IF(C47&lt;&gt;"",HLOOKUP(C47,Comp3!$C$1:$CG$51,51,FALSE),"")</f>
        <v/>
      </c>
      <c r="Q47" s="315" t="str">
        <f>IF(C47&lt;&gt;"",HLOOKUP(C47,GB!$C$1:$CG$22,19,FALSE),"")</f>
        <v/>
      </c>
      <c r="R47" s="315" t="str">
        <f>IF(C47&lt;&gt;"",HLOOKUP(C47,GB!$C$1:$CG$22,20,FALSE),"")</f>
        <v/>
      </c>
      <c r="S47" s="315" t="str">
        <f>IF(C47&lt;&gt;"",HLOOKUP(C47,GB!$C$1:$CG$22,21,FALSE),"")</f>
        <v/>
      </c>
      <c r="T47" s="315" t="str">
        <f>IF(C47&lt;&gt;"",HLOOKUP(C47,GB!$C$1:$CG$22,22,FALSE),"")</f>
        <v/>
      </c>
      <c r="U47" s="315" t="str">
        <f>IF(C47&lt;&gt;"",HLOOKUP(C47,GB!$C$1:$CG$27,24,FALSE),"")</f>
        <v/>
      </c>
      <c r="V47" s="315" t="str">
        <f>IF(C47&lt;&gt;"",HLOOKUP(C47,GB!$C$1:$CG$27,25,FALSE),"")</f>
        <v/>
      </c>
      <c r="W47" s="315" t="str">
        <f>IF(C47&lt;&gt;"",HLOOKUP(C47,GB!$C$1:$CG$27,26,FALSE),"")</f>
        <v/>
      </c>
      <c r="X47" s="315" t="str">
        <f>IF(C47&lt;&gt;"",HLOOKUP(C47,GB!$C$1:$CG$27,27,FALSE),"")</f>
        <v/>
      </c>
      <c r="Y47" s="315" t="str">
        <f>IF(C47&lt;&gt;"",HLOOKUP(C47,GB!$C$1:$CG$49,36,FALSE),"")</f>
        <v/>
      </c>
      <c r="Z47" s="315" t="str">
        <f>IF(C47&lt;&gt;"",HLOOKUP(C47,GB!$C$1:$CG$49,42,FALSE),"")</f>
        <v/>
      </c>
      <c r="AA47" s="315" t="str">
        <f>IF(C47&lt;&gt;"",HLOOKUP(C47,GB!$C$1:$CG$49,43,FALSE),"")</f>
        <v/>
      </c>
      <c r="AB47" s="315" t="str">
        <f>IF(C47&lt;&gt;"",HLOOKUP(C47,GB!$C$1:$CG$49,44,FALSE),"")</f>
        <v/>
      </c>
      <c r="AC47" s="315" t="str">
        <f>IF(C47&lt;&gt;"",HLOOKUP(C47,GB!$C$1:$CG$49,46,FALSE),"")</f>
        <v/>
      </c>
      <c r="AD47" s="315" t="str">
        <f>IF(C47&lt;&gt;"",HLOOKUP(C47,GB!$C$1:$CG$49,47,FALSE),"")</f>
        <v/>
      </c>
      <c r="AE47" s="315" t="str">
        <f>IF(C47&lt;&gt;"",HLOOKUP(C47,GB!$C$1:$CG$49,48,FALSE),"")</f>
        <v/>
      </c>
      <c r="AF47" s="315" t="str">
        <f>IF(C47&lt;&gt;"",HLOOKUP(C47,Comp2!$C$1:$CG$36,36,FALSE),"")</f>
        <v/>
      </c>
      <c r="AG47" s="315" t="str">
        <f>IF(C47&lt;&gt;"",HLOOKUP(C47,'C4'!$C$1:$CG$27,27,FALSE),"")</f>
        <v/>
      </c>
      <c r="AH47" s="283" t="str">
        <f>IF(C47&lt;&gt;"",HLOOKUP(C47,Attest.!$C$1:$CG$4,4,FALSE),"")</f>
        <v/>
      </c>
      <c r="AI47" s="283" t="str">
        <f>IF(C47&lt;&gt;"",HLOOKUP(C47,Attest.!$C$1:$CG$5,5,FALSE),"")</f>
        <v/>
      </c>
      <c r="AJ47" s="323"/>
      <c r="AK47" s="323"/>
      <c r="AL47" s="323"/>
      <c r="AM47" s="323"/>
      <c r="AN47" s="323"/>
      <c r="AO47" s="323"/>
      <c r="AP47" s="323"/>
      <c r="AQ47" s="323"/>
      <c r="AR47" s="323"/>
      <c r="AS47" s="323"/>
      <c r="AT47" s="175" t="str">
        <f t="shared" si="2"/>
        <v/>
      </c>
      <c r="BN47" s="1" t="str">
        <f t="shared" si="3"/>
        <v/>
      </c>
    </row>
    <row r="48" spans="1:66" x14ac:dyDescent="0.2">
      <c r="A48" s="174" t="str">
        <f>IF(Liste!$B67&lt;&gt;"",Liste!$B67,"")</f>
        <v/>
      </c>
      <c r="B48" s="174" t="str">
        <f>IF(Liste!$B67&lt;&gt;"",Liste!$C67,"")</f>
        <v/>
      </c>
      <c r="C48" s="174" t="str">
        <f>IF(Liste!$B67&lt;&gt;"",A48&amp;" "&amp;B48,"")</f>
        <v/>
      </c>
      <c r="D48" s="175" t="str">
        <f>IF(Liste!$B67&lt;&gt;"",Liste!$D67,"")</f>
        <v/>
      </c>
      <c r="E48" s="174" t="str">
        <f>IF(Liste!$B67&lt;&gt;"",Liste!$E67,"")</f>
        <v/>
      </c>
      <c r="F48" s="176" t="str">
        <f>IF(A48="","",Liste!$E$6)</f>
        <v/>
      </c>
      <c r="G48" s="174" t="str">
        <f>IF(Liste!$B67&lt;&gt;"",Liste!$F67,"")</f>
        <v/>
      </c>
      <c r="H48" s="175" t="str">
        <f>IF(C48&lt;&gt;"",Liste!L67,"")</f>
        <v/>
      </c>
      <c r="I48" s="315" t="str">
        <f>IF(C48&lt;&gt;"",HLOOKUP(C48,Comp1!$C$1:$CG$51,51,FALSE),"")</f>
        <v/>
      </c>
      <c r="J48" s="315" t="str">
        <f>IF(C48&lt;&gt;"",HLOOKUP(C48,GB!$C$1:$CG$9,4,FALSE),"")</f>
        <v/>
      </c>
      <c r="K48" s="315" t="str">
        <f>IF(C48&lt;&gt;"",HLOOKUP(C48,GB!$C$1:$CG$9,5,FALSE),"")</f>
        <v/>
      </c>
      <c r="L48" s="315" t="str">
        <f>IF(C48&lt;&gt;"",HLOOKUP(C48,GB!$C$1:$CG$9,6,FALSE),"")</f>
        <v/>
      </c>
      <c r="M48" s="315" t="str">
        <f>IF(C48&lt;&gt;"",HLOOKUP(C48,GB!$C$1:$CG$9,7,FALSE),"")</f>
        <v/>
      </c>
      <c r="N48" s="315" t="str">
        <f>IF(C48&lt;&gt;"",HLOOKUP(C48,GB!$C$1:$CG$9,8,FALSE),"")</f>
        <v/>
      </c>
      <c r="O48" s="315" t="str">
        <f>IF(C48&lt;&gt;"",HLOOKUP(C48,GB!$C$1:$CG$9,9,FALSE),"")</f>
        <v/>
      </c>
      <c r="P48" s="315" t="str">
        <f>IF(C48&lt;&gt;"",HLOOKUP(C48,Comp3!$C$1:$CG$51,51,FALSE),"")</f>
        <v/>
      </c>
      <c r="Q48" s="315" t="str">
        <f>IF(C48&lt;&gt;"",HLOOKUP(C48,GB!$C$1:$CG$22,19,FALSE),"")</f>
        <v/>
      </c>
      <c r="R48" s="315" t="str">
        <f>IF(C48&lt;&gt;"",HLOOKUP(C48,GB!$C$1:$CG$22,20,FALSE),"")</f>
        <v/>
      </c>
      <c r="S48" s="315" t="str">
        <f>IF(C48&lt;&gt;"",HLOOKUP(C48,GB!$C$1:$CG$22,21,FALSE),"")</f>
        <v/>
      </c>
      <c r="T48" s="315" t="str">
        <f>IF(C48&lt;&gt;"",HLOOKUP(C48,GB!$C$1:$CG$22,22,FALSE),"")</f>
        <v/>
      </c>
      <c r="U48" s="315" t="str">
        <f>IF(C48&lt;&gt;"",HLOOKUP(C48,GB!$C$1:$CG$27,24,FALSE),"")</f>
        <v/>
      </c>
      <c r="V48" s="315" t="str">
        <f>IF(C48&lt;&gt;"",HLOOKUP(C48,GB!$C$1:$CG$27,25,FALSE),"")</f>
        <v/>
      </c>
      <c r="W48" s="315" t="str">
        <f>IF(C48&lt;&gt;"",HLOOKUP(C48,GB!$C$1:$CG$27,26,FALSE),"")</f>
        <v/>
      </c>
      <c r="X48" s="315" t="str">
        <f>IF(C48&lt;&gt;"",HLOOKUP(C48,GB!$C$1:$CG$27,27,FALSE),"")</f>
        <v/>
      </c>
      <c r="Y48" s="315" t="str">
        <f>IF(C48&lt;&gt;"",HLOOKUP(C48,GB!$C$1:$CG$49,36,FALSE),"")</f>
        <v/>
      </c>
      <c r="Z48" s="315" t="str">
        <f>IF(C48&lt;&gt;"",HLOOKUP(C48,GB!$C$1:$CG$49,42,FALSE),"")</f>
        <v/>
      </c>
      <c r="AA48" s="315" t="str">
        <f>IF(C48&lt;&gt;"",HLOOKUP(C48,GB!$C$1:$CG$49,43,FALSE),"")</f>
        <v/>
      </c>
      <c r="AB48" s="315" t="str">
        <f>IF(C48&lt;&gt;"",HLOOKUP(C48,GB!$C$1:$CG$49,44,FALSE),"")</f>
        <v/>
      </c>
      <c r="AC48" s="315" t="str">
        <f>IF(C48&lt;&gt;"",HLOOKUP(C48,GB!$C$1:$CG$49,46,FALSE),"")</f>
        <v/>
      </c>
      <c r="AD48" s="315" t="str">
        <f>IF(C48&lt;&gt;"",HLOOKUP(C48,GB!$C$1:$CG$49,47,FALSE),"")</f>
        <v/>
      </c>
      <c r="AE48" s="315" t="str">
        <f>IF(C48&lt;&gt;"",HLOOKUP(C48,GB!$C$1:$CG$49,48,FALSE),"")</f>
        <v/>
      </c>
      <c r="AF48" s="315" t="str">
        <f>IF(C48&lt;&gt;"",HLOOKUP(C48,Comp2!$C$1:$CG$36,36,FALSE),"")</f>
        <v/>
      </c>
      <c r="AG48" s="315" t="str">
        <f>IF(C48&lt;&gt;"",HLOOKUP(C48,'C4'!$C$1:$CG$27,27,FALSE),"")</f>
        <v/>
      </c>
      <c r="AH48" s="283" t="str">
        <f>IF(C48&lt;&gt;"",HLOOKUP(C48,Attest.!$C$1:$CG$4,4,FALSE),"")</f>
        <v/>
      </c>
      <c r="AI48" s="283" t="str">
        <f>IF(C48&lt;&gt;"",HLOOKUP(C48,Attest.!$C$1:$CG$5,5,FALSE),"")</f>
        <v/>
      </c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175" t="str">
        <f t="shared" si="2"/>
        <v/>
      </c>
      <c r="BN48" s="1" t="str">
        <f t="shared" si="3"/>
        <v/>
      </c>
    </row>
    <row r="49" spans="1:66" x14ac:dyDescent="0.2">
      <c r="A49" s="174" t="str">
        <f>IF(Liste!$B68&lt;&gt;"",Liste!$B68,"")</f>
        <v/>
      </c>
      <c r="B49" s="174" t="str">
        <f>IF(Liste!$B68&lt;&gt;"",Liste!$C68,"")</f>
        <v/>
      </c>
      <c r="C49" s="174" t="str">
        <f>IF(Liste!$B68&lt;&gt;"",A49&amp;" "&amp;B49,"")</f>
        <v/>
      </c>
      <c r="D49" s="175" t="str">
        <f>IF(Liste!$B68&lt;&gt;"",Liste!$D68,"")</f>
        <v/>
      </c>
      <c r="E49" s="174" t="str">
        <f>IF(Liste!$B68&lt;&gt;"",Liste!$E68,"")</f>
        <v/>
      </c>
      <c r="F49" s="176" t="str">
        <f>IF(A49="","",Liste!$E$6)</f>
        <v/>
      </c>
      <c r="G49" s="174" t="str">
        <f>IF(Liste!$B68&lt;&gt;"",Liste!$F68,"")</f>
        <v/>
      </c>
      <c r="H49" s="175" t="str">
        <f>IF(C49&lt;&gt;"",Liste!L68,"")</f>
        <v/>
      </c>
      <c r="I49" s="315" t="str">
        <f>IF(C49&lt;&gt;"",HLOOKUP(C49,Comp1!$C$1:$CG$51,51,FALSE),"")</f>
        <v/>
      </c>
      <c r="J49" s="315" t="str">
        <f>IF(C49&lt;&gt;"",HLOOKUP(C49,GB!$C$1:$CG$9,4,FALSE),"")</f>
        <v/>
      </c>
      <c r="K49" s="315" t="str">
        <f>IF(C49&lt;&gt;"",HLOOKUP(C49,GB!$C$1:$CG$9,5,FALSE),"")</f>
        <v/>
      </c>
      <c r="L49" s="315" t="str">
        <f>IF(C49&lt;&gt;"",HLOOKUP(C49,GB!$C$1:$CG$9,6,FALSE),"")</f>
        <v/>
      </c>
      <c r="M49" s="315" t="str">
        <f>IF(C49&lt;&gt;"",HLOOKUP(C49,GB!$C$1:$CG$9,7,FALSE),"")</f>
        <v/>
      </c>
      <c r="N49" s="315" t="str">
        <f>IF(C49&lt;&gt;"",HLOOKUP(C49,GB!$C$1:$CG$9,8,FALSE),"")</f>
        <v/>
      </c>
      <c r="O49" s="315" t="str">
        <f>IF(C49&lt;&gt;"",HLOOKUP(C49,GB!$C$1:$CG$9,9,FALSE),"")</f>
        <v/>
      </c>
      <c r="P49" s="315" t="str">
        <f>IF(C49&lt;&gt;"",HLOOKUP(C49,Comp3!$C$1:$CG$51,51,FALSE),"")</f>
        <v/>
      </c>
      <c r="Q49" s="315" t="str">
        <f>IF(C49&lt;&gt;"",HLOOKUP(C49,GB!$C$1:$CG$22,19,FALSE),"")</f>
        <v/>
      </c>
      <c r="R49" s="315" t="str">
        <f>IF(C49&lt;&gt;"",HLOOKUP(C49,GB!$C$1:$CG$22,20,FALSE),"")</f>
        <v/>
      </c>
      <c r="S49" s="315" t="str">
        <f>IF(C49&lt;&gt;"",HLOOKUP(C49,GB!$C$1:$CG$22,21,FALSE),"")</f>
        <v/>
      </c>
      <c r="T49" s="315" t="str">
        <f>IF(C49&lt;&gt;"",HLOOKUP(C49,GB!$C$1:$CG$22,22,FALSE),"")</f>
        <v/>
      </c>
      <c r="U49" s="315" t="str">
        <f>IF(C49&lt;&gt;"",HLOOKUP(C49,GB!$C$1:$CG$27,24,FALSE),"")</f>
        <v/>
      </c>
      <c r="V49" s="315" t="str">
        <f>IF(C49&lt;&gt;"",HLOOKUP(C49,GB!$C$1:$CG$27,25,FALSE),"")</f>
        <v/>
      </c>
      <c r="W49" s="315" t="str">
        <f>IF(C49&lt;&gt;"",HLOOKUP(C49,GB!$C$1:$CG$27,26,FALSE),"")</f>
        <v/>
      </c>
      <c r="X49" s="315" t="str">
        <f>IF(C49&lt;&gt;"",HLOOKUP(C49,GB!$C$1:$CG$27,27,FALSE),"")</f>
        <v/>
      </c>
      <c r="Y49" s="315" t="str">
        <f>IF(C49&lt;&gt;"",HLOOKUP(C49,GB!$C$1:$CG$49,36,FALSE),"")</f>
        <v/>
      </c>
      <c r="Z49" s="315" t="str">
        <f>IF(C49&lt;&gt;"",HLOOKUP(C49,GB!$C$1:$CG$49,42,FALSE),"")</f>
        <v/>
      </c>
      <c r="AA49" s="315" t="str">
        <f>IF(C49&lt;&gt;"",HLOOKUP(C49,GB!$C$1:$CG$49,43,FALSE),"")</f>
        <v/>
      </c>
      <c r="AB49" s="315" t="str">
        <f>IF(C49&lt;&gt;"",HLOOKUP(C49,GB!$C$1:$CG$49,44,FALSE),"")</f>
        <v/>
      </c>
      <c r="AC49" s="315" t="str">
        <f>IF(C49&lt;&gt;"",HLOOKUP(C49,GB!$C$1:$CG$49,46,FALSE),"")</f>
        <v/>
      </c>
      <c r="AD49" s="315" t="str">
        <f>IF(C49&lt;&gt;"",HLOOKUP(C49,GB!$C$1:$CG$49,47,FALSE),"")</f>
        <v/>
      </c>
      <c r="AE49" s="315" t="str">
        <f>IF(C49&lt;&gt;"",HLOOKUP(C49,GB!$C$1:$CG$49,48,FALSE),"")</f>
        <v/>
      </c>
      <c r="AF49" s="315" t="str">
        <f>IF(C49&lt;&gt;"",HLOOKUP(C49,Comp2!$C$1:$CG$36,36,FALSE),"")</f>
        <v/>
      </c>
      <c r="AG49" s="315" t="str">
        <f>IF(C49&lt;&gt;"",HLOOKUP(C49,'C4'!$C$1:$CG$27,27,FALSE),"")</f>
        <v/>
      </c>
      <c r="AH49" s="283" t="str">
        <f>IF(C49&lt;&gt;"",HLOOKUP(C49,Attest.!$C$1:$CG$4,4,FALSE),"")</f>
        <v/>
      </c>
      <c r="AI49" s="283" t="str">
        <f>IF(C49&lt;&gt;"",HLOOKUP(C49,Attest.!$C$1:$CG$5,5,FALSE),"")</f>
        <v/>
      </c>
      <c r="AJ49" s="323"/>
      <c r="AK49" s="323"/>
      <c r="AL49" s="323"/>
      <c r="AM49" s="323"/>
      <c r="AN49" s="323"/>
      <c r="AO49" s="323"/>
      <c r="AP49" s="323"/>
      <c r="AQ49" s="323"/>
      <c r="AR49" s="323"/>
      <c r="AS49" s="323"/>
      <c r="AT49" s="175" t="str">
        <f t="shared" si="2"/>
        <v/>
      </c>
      <c r="BN49" s="1" t="str">
        <f t="shared" si="3"/>
        <v/>
      </c>
    </row>
    <row r="50" spans="1:66" x14ac:dyDescent="0.2">
      <c r="A50" s="174" t="str">
        <f>IF(Liste!$B69&lt;&gt;"",Liste!$B69,"")</f>
        <v/>
      </c>
      <c r="B50" s="174" t="str">
        <f>IF(Liste!$B69&lt;&gt;"",Liste!$C69,"")</f>
        <v/>
      </c>
      <c r="C50" s="174" t="str">
        <f>IF(Liste!$B69&lt;&gt;"",A50&amp;" "&amp;B50,"")</f>
        <v/>
      </c>
      <c r="D50" s="175" t="str">
        <f>IF(Liste!$B69&lt;&gt;"",Liste!$D69,"")</f>
        <v/>
      </c>
      <c r="E50" s="174" t="str">
        <f>IF(Liste!$B69&lt;&gt;"",Liste!$E69,"")</f>
        <v/>
      </c>
      <c r="F50" s="176" t="str">
        <f>IF(A50="","",Liste!$E$6)</f>
        <v/>
      </c>
      <c r="G50" s="174" t="str">
        <f>IF(Liste!$B69&lt;&gt;"",Liste!$F69,"")</f>
        <v/>
      </c>
      <c r="H50" s="175" t="str">
        <f>IF(C50&lt;&gt;"",Liste!L69,"")</f>
        <v/>
      </c>
      <c r="I50" s="315" t="str">
        <f>IF(C50&lt;&gt;"",HLOOKUP(C50,Comp1!$C$1:$CG$51,51,FALSE),"")</f>
        <v/>
      </c>
      <c r="J50" s="315" t="str">
        <f>IF(C50&lt;&gt;"",HLOOKUP(C50,GB!$C$1:$CG$9,4,FALSE),"")</f>
        <v/>
      </c>
      <c r="K50" s="315" t="str">
        <f>IF(C50&lt;&gt;"",HLOOKUP(C50,GB!$C$1:$CG$9,5,FALSE),"")</f>
        <v/>
      </c>
      <c r="L50" s="315" t="str">
        <f>IF(C50&lt;&gt;"",HLOOKUP(C50,GB!$C$1:$CG$9,6,FALSE),"")</f>
        <v/>
      </c>
      <c r="M50" s="315" t="str">
        <f>IF(C50&lt;&gt;"",HLOOKUP(C50,GB!$C$1:$CG$9,7,FALSE),"")</f>
        <v/>
      </c>
      <c r="N50" s="315" t="str">
        <f>IF(C50&lt;&gt;"",HLOOKUP(C50,GB!$C$1:$CG$9,8,FALSE),"")</f>
        <v/>
      </c>
      <c r="O50" s="315" t="str">
        <f>IF(C50&lt;&gt;"",HLOOKUP(C50,GB!$C$1:$CG$9,9,FALSE),"")</f>
        <v/>
      </c>
      <c r="P50" s="315" t="str">
        <f>IF(C50&lt;&gt;"",HLOOKUP(C50,Comp3!$C$1:$CG$51,51,FALSE),"")</f>
        <v/>
      </c>
      <c r="Q50" s="315" t="str">
        <f>IF(C50&lt;&gt;"",HLOOKUP(C50,GB!$C$1:$CG$22,19,FALSE),"")</f>
        <v/>
      </c>
      <c r="R50" s="315" t="str">
        <f>IF(C50&lt;&gt;"",HLOOKUP(C50,GB!$C$1:$CG$22,20,FALSE),"")</f>
        <v/>
      </c>
      <c r="S50" s="315" t="str">
        <f>IF(C50&lt;&gt;"",HLOOKUP(C50,GB!$C$1:$CG$22,21,FALSE),"")</f>
        <v/>
      </c>
      <c r="T50" s="315" t="str">
        <f>IF(C50&lt;&gt;"",HLOOKUP(C50,GB!$C$1:$CG$22,22,FALSE),"")</f>
        <v/>
      </c>
      <c r="U50" s="315" t="str">
        <f>IF(C50&lt;&gt;"",HLOOKUP(C50,GB!$C$1:$CG$27,24,FALSE),"")</f>
        <v/>
      </c>
      <c r="V50" s="315" t="str">
        <f>IF(C50&lt;&gt;"",HLOOKUP(C50,GB!$C$1:$CG$27,25,FALSE),"")</f>
        <v/>
      </c>
      <c r="W50" s="315" t="str">
        <f>IF(C50&lt;&gt;"",HLOOKUP(C50,GB!$C$1:$CG$27,26,FALSE),"")</f>
        <v/>
      </c>
      <c r="X50" s="315" t="str">
        <f>IF(C50&lt;&gt;"",HLOOKUP(C50,GB!$C$1:$CG$27,27,FALSE),"")</f>
        <v/>
      </c>
      <c r="Y50" s="315" t="str">
        <f>IF(C50&lt;&gt;"",HLOOKUP(C50,GB!$C$1:$CG$49,36,FALSE),"")</f>
        <v/>
      </c>
      <c r="Z50" s="315" t="str">
        <f>IF(C50&lt;&gt;"",HLOOKUP(C50,GB!$C$1:$CG$49,42,FALSE),"")</f>
        <v/>
      </c>
      <c r="AA50" s="315" t="str">
        <f>IF(C50&lt;&gt;"",HLOOKUP(C50,GB!$C$1:$CG$49,43,FALSE),"")</f>
        <v/>
      </c>
      <c r="AB50" s="315" t="str">
        <f>IF(C50&lt;&gt;"",HLOOKUP(C50,GB!$C$1:$CG$49,44,FALSE),"")</f>
        <v/>
      </c>
      <c r="AC50" s="315" t="str">
        <f>IF(C50&lt;&gt;"",HLOOKUP(C50,GB!$C$1:$CG$49,46,FALSE),"")</f>
        <v/>
      </c>
      <c r="AD50" s="315" t="str">
        <f>IF(C50&lt;&gt;"",HLOOKUP(C50,GB!$C$1:$CG$49,47,FALSE),"")</f>
        <v/>
      </c>
      <c r="AE50" s="315" t="str">
        <f>IF(C50&lt;&gt;"",HLOOKUP(C50,GB!$C$1:$CG$49,48,FALSE),"")</f>
        <v/>
      </c>
      <c r="AF50" s="315" t="str">
        <f>IF(C50&lt;&gt;"",HLOOKUP(C50,Comp2!$C$1:$CG$36,36,FALSE),"")</f>
        <v/>
      </c>
      <c r="AG50" s="315" t="str">
        <f>IF(C50&lt;&gt;"",HLOOKUP(C50,'C4'!$C$1:$CG$27,27,FALSE),"")</f>
        <v/>
      </c>
      <c r="AH50" s="283" t="str">
        <f>IF(C50&lt;&gt;"",HLOOKUP(C50,Attest.!$C$1:$CG$4,4,FALSE),"")</f>
        <v/>
      </c>
      <c r="AI50" s="283" t="str">
        <f>IF(C50&lt;&gt;"",HLOOKUP(C50,Attest.!$C$1:$CG$5,5,FALSE),"")</f>
        <v/>
      </c>
      <c r="AJ50" s="323"/>
      <c r="AK50" s="323"/>
      <c r="AL50" s="323"/>
      <c r="AM50" s="323"/>
      <c r="AN50" s="323"/>
      <c r="AO50" s="323"/>
      <c r="AP50" s="323"/>
      <c r="AQ50" s="323"/>
      <c r="AR50" s="323"/>
      <c r="AS50" s="323"/>
      <c r="AT50" s="175" t="str">
        <f t="shared" si="2"/>
        <v/>
      </c>
      <c r="BN50" s="1" t="str">
        <f t="shared" si="3"/>
        <v/>
      </c>
    </row>
    <row r="51" spans="1:66" x14ac:dyDescent="0.2">
      <c r="A51" s="174" t="str">
        <f>IF(Liste!$B70&lt;&gt;"",Liste!$B70,"")</f>
        <v/>
      </c>
      <c r="B51" s="174" t="str">
        <f>IF(Liste!$B70&lt;&gt;"",Liste!$C70,"")</f>
        <v/>
      </c>
      <c r="C51" s="174" t="str">
        <f>IF(Liste!$B70&lt;&gt;"",A51&amp;" "&amp;B51,"")</f>
        <v/>
      </c>
      <c r="D51" s="175" t="str">
        <f>IF(Liste!$B70&lt;&gt;"",Liste!$D70,"")</f>
        <v/>
      </c>
      <c r="E51" s="174" t="str">
        <f>IF(Liste!$B70&lt;&gt;"",Liste!$E70,"")</f>
        <v/>
      </c>
      <c r="F51" s="176" t="str">
        <f>IF(A51="","",Liste!$E$6)</f>
        <v/>
      </c>
      <c r="G51" s="174" t="str">
        <f>IF(Liste!$B70&lt;&gt;"",Liste!$F70,"")</f>
        <v/>
      </c>
      <c r="H51" s="175" t="str">
        <f>IF(C51&lt;&gt;"",Liste!L70,"")</f>
        <v/>
      </c>
      <c r="I51" s="315" t="str">
        <f>IF(C51&lt;&gt;"",HLOOKUP(C51,Comp1!$C$1:$CG$51,51,FALSE),"")</f>
        <v/>
      </c>
      <c r="J51" s="315" t="str">
        <f>IF(C51&lt;&gt;"",HLOOKUP(C51,GB!$C$1:$CG$9,4,FALSE),"")</f>
        <v/>
      </c>
      <c r="K51" s="315" t="str">
        <f>IF(C51&lt;&gt;"",HLOOKUP(C51,GB!$C$1:$CG$9,5,FALSE),"")</f>
        <v/>
      </c>
      <c r="L51" s="315" t="str">
        <f>IF(C51&lt;&gt;"",HLOOKUP(C51,GB!$C$1:$CG$9,6,FALSE),"")</f>
        <v/>
      </c>
      <c r="M51" s="315" t="str">
        <f>IF(C51&lt;&gt;"",HLOOKUP(C51,GB!$C$1:$CG$9,7,FALSE),"")</f>
        <v/>
      </c>
      <c r="N51" s="315" t="str">
        <f>IF(C51&lt;&gt;"",HLOOKUP(C51,GB!$C$1:$CG$9,8,FALSE),"")</f>
        <v/>
      </c>
      <c r="O51" s="315" t="str">
        <f>IF(C51&lt;&gt;"",HLOOKUP(C51,GB!$C$1:$CG$9,9,FALSE),"")</f>
        <v/>
      </c>
      <c r="P51" s="315" t="str">
        <f>IF(C51&lt;&gt;"",HLOOKUP(C51,Comp3!$C$1:$CG$51,51,FALSE),"")</f>
        <v/>
      </c>
      <c r="Q51" s="315" t="str">
        <f>IF(C51&lt;&gt;"",HLOOKUP(C51,GB!$C$1:$CG$22,19,FALSE),"")</f>
        <v/>
      </c>
      <c r="R51" s="315" t="str">
        <f>IF(C51&lt;&gt;"",HLOOKUP(C51,GB!$C$1:$CG$22,20,FALSE),"")</f>
        <v/>
      </c>
      <c r="S51" s="315" t="str">
        <f>IF(C51&lt;&gt;"",HLOOKUP(C51,GB!$C$1:$CG$22,21,FALSE),"")</f>
        <v/>
      </c>
      <c r="T51" s="315" t="str">
        <f>IF(C51&lt;&gt;"",HLOOKUP(C51,GB!$C$1:$CG$22,22,FALSE),"")</f>
        <v/>
      </c>
      <c r="U51" s="315" t="str">
        <f>IF(C51&lt;&gt;"",HLOOKUP(C51,GB!$C$1:$CG$27,24,FALSE),"")</f>
        <v/>
      </c>
      <c r="V51" s="315" t="str">
        <f>IF(C51&lt;&gt;"",HLOOKUP(C51,GB!$C$1:$CG$27,25,FALSE),"")</f>
        <v/>
      </c>
      <c r="W51" s="315" t="str">
        <f>IF(C51&lt;&gt;"",HLOOKUP(C51,GB!$C$1:$CG$27,26,FALSE),"")</f>
        <v/>
      </c>
      <c r="X51" s="315" t="str">
        <f>IF(C51&lt;&gt;"",HLOOKUP(C51,GB!$C$1:$CG$27,27,FALSE),"")</f>
        <v/>
      </c>
      <c r="Y51" s="315" t="str">
        <f>IF(C51&lt;&gt;"",HLOOKUP(C51,GB!$C$1:$CG$49,36,FALSE),"")</f>
        <v/>
      </c>
      <c r="Z51" s="315" t="str">
        <f>IF(C51&lt;&gt;"",HLOOKUP(C51,GB!$C$1:$CG$49,42,FALSE),"")</f>
        <v/>
      </c>
      <c r="AA51" s="315" t="str">
        <f>IF(C51&lt;&gt;"",HLOOKUP(C51,GB!$C$1:$CG$49,43,FALSE),"")</f>
        <v/>
      </c>
      <c r="AB51" s="315" t="str">
        <f>IF(C51&lt;&gt;"",HLOOKUP(C51,GB!$C$1:$CG$49,44,FALSE),"")</f>
        <v/>
      </c>
      <c r="AC51" s="315" t="str">
        <f>IF(C51&lt;&gt;"",HLOOKUP(C51,GB!$C$1:$CG$49,46,FALSE),"")</f>
        <v/>
      </c>
      <c r="AD51" s="315" t="str">
        <f>IF(C51&lt;&gt;"",HLOOKUP(C51,GB!$C$1:$CG$49,47,FALSE),"")</f>
        <v/>
      </c>
      <c r="AE51" s="315" t="str">
        <f>IF(C51&lt;&gt;"",HLOOKUP(C51,GB!$C$1:$CG$49,48,FALSE),"")</f>
        <v/>
      </c>
      <c r="AF51" s="315" t="str">
        <f>IF(C51&lt;&gt;"",HLOOKUP(C51,Comp2!$C$1:$CG$36,36,FALSE),"")</f>
        <v/>
      </c>
      <c r="AG51" s="315" t="str">
        <f>IF(C51&lt;&gt;"",HLOOKUP(C51,'C4'!$C$1:$CG$27,27,FALSE),"")</f>
        <v/>
      </c>
      <c r="AH51" s="283" t="str">
        <f>IF(C51&lt;&gt;"",HLOOKUP(C51,Attest.!$C$1:$CG$4,4,FALSE),"")</f>
        <v/>
      </c>
      <c r="AI51" s="283" t="str">
        <f>IF(C51&lt;&gt;"",HLOOKUP(C51,Attest.!$C$1:$CG$5,5,FALSE),"")</f>
        <v/>
      </c>
      <c r="AJ51" s="323"/>
      <c r="AK51" s="323"/>
      <c r="AL51" s="323"/>
      <c r="AM51" s="323"/>
      <c r="AN51" s="323"/>
      <c r="AO51" s="323"/>
      <c r="AP51" s="323"/>
      <c r="AQ51" s="323"/>
      <c r="AR51" s="323"/>
      <c r="AS51" s="323"/>
      <c r="AT51" s="175" t="str">
        <f t="shared" si="2"/>
        <v/>
      </c>
      <c r="BN51" s="1" t="str">
        <f t="shared" si="3"/>
        <v/>
      </c>
    </row>
    <row r="52" spans="1:66" x14ac:dyDescent="0.2">
      <c r="A52" s="174" t="str">
        <f>IF(Liste!$B71&lt;&gt;"",Liste!$B71,"")</f>
        <v/>
      </c>
      <c r="B52" s="174" t="str">
        <f>IF(Liste!$B71&lt;&gt;"",Liste!$C71,"")</f>
        <v/>
      </c>
      <c r="C52" s="174" t="str">
        <f>IF(Liste!$B71&lt;&gt;"",A52&amp;" "&amp;B52,"")</f>
        <v/>
      </c>
      <c r="D52" s="175" t="str">
        <f>IF(Liste!$B71&lt;&gt;"",Liste!$D71,"")</f>
        <v/>
      </c>
      <c r="E52" s="174" t="str">
        <f>IF(Liste!$B71&lt;&gt;"",Liste!$E71,"")</f>
        <v/>
      </c>
      <c r="F52" s="176" t="str">
        <f>IF(A52="","",Liste!$E$6)</f>
        <v/>
      </c>
      <c r="G52" s="174" t="str">
        <f>IF(Liste!$B71&lt;&gt;"",Liste!$F71,"")</f>
        <v/>
      </c>
      <c r="H52" s="175" t="str">
        <f>IF(C52&lt;&gt;"",Liste!L71,"")</f>
        <v/>
      </c>
      <c r="I52" s="315" t="str">
        <f>IF(C52&lt;&gt;"",HLOOKUP(C52,Comp1!$C$1:$CG$51,51,FALSE),"")</f>
        <v/>
      </c>
      <c r="J52" s="315" t="str">
        <f>IF(C52&lt;&gt;"",HLOOKUP(C52,GB!$C$1:$CG$9,4,FALSE),"")</f>
        <v/>
      </c>
      <c r="K52" s="315" t="str">
        <f>IF(C52&lt;&gt;"",HLOOKUP(C52,GB!$C$1:$CG$9,5,FALSE),"")</f>
        <v/>
      </c>
      <c r="L52" s="315" t="str">
        <f>IF(C52&lt;&gt;"",HLOOKUP(C52,GB!$C$1:$CG$9,6,FALSE),"")</f>
        <v/>
      </c>
      <c r="M52" s="315" t="str">
        <f>IF(C52&lt;&gt;"",HLOOKUP(C52,GB!$C$1:$CG$9,7,FALSE),"")</f>
        <v/>
      </c>
      <c r="N52" s="315" t="str">
        <f>IF(C52&lt;&gt;"",HLOOKUP(C52,GB!$C$1:$CG$9,8,FALSE),"")</f>
        <v/>
      </c>
      <c r="O52" s="315" t="str">
        <f>IF(C52&lt;&gt;"",HLOOKUP(C52,GB!$C$1:$CG$9,9,FALSE),"")</f>
        <v/>
      </c>
      <c r="P52" s="315" t="str">
        <f>IF(C52&lt;&gt;"",HLOOKUP(C52,Comp3!$C$1:$CG$51,51,FALSE),"")</f>
        <v/>
      </c>
      <c r="Q52" s="315" t="str">
        <f>IF(C52&lt;&gt;"",HLOOKUP(C52,GB!$C$1:$CG$22,19,FALSE),"")</f>
        <v/>
      </c>
      <c r="R52" s="315" t="str">
        <f>IF(C52&lt;&gt;"",HLOOKUP(C52,GB!$C$1:$CG$22,20,FALSE),"")</f>
        <v/>
      </c>
      <c r="S52" s="315" t="str">
        <f>IF(C52&lt;&gt;"",HLOOKUP(C52,GB!$C$1:$CG$22,21,FALSE),"")</f>
        <v/>
      </c>
      <c r="T52" s="315" t="str">
        <f>IF(C52&lt;&gt;"",HLOOKUP(C52,GB!$C$1:$CG$22,22,FALSE),"")</f>
        <v/>
      </c>
      <c r="U52" s="315" t="str">
        <f>IF(C52&lt;&gt;"",HLOOKUP(C52,GB!$C$1:$CG$27,24,FALSE),"")</f>
        <v/>
      </c>
      <c r="V52" s="315" t="str">
        <f>IF(C52&lt;&gt;"",HLOOKUP(C52,GB!$C$1:$CG$27,25,FALSE),"")</f>
        <v/>
      </c>
      <c r="W52" s="315" t="str">
        <f>IF(C52&lt;&gt;"",HLOOKUP(C52,GB!$C$1:$CG$27,26,FALSE),"")</f>
        <v/>
      </c>
      <c r="X52" s="315" t="str">
        <f>IF(C52&lt;&gt;"",HLOOKUP(C52,GB!$C$1:$CG$27,27,FALSE),"")</f>
        <v/>
      </c>
      <c r="Y52" s="315" t="str">
        <f>IF(C52&lt;&gt;"",HLOOKUP(C52,GB!$C$1:$CG$49,36,FALSE),"")</f>
        <v/>
      </c>
      <c r="Z52" s="315" t="str">
        <f>IF(C52&lt;&gt;"",HLOOKUP(C52,GB!$C$1:$CG$49,42,FALSE),"")</f>
        <v/>
      </c>
      <c r="AA52" s="315" t="str">
        <f>IF(C52&lt;&gt;"",HLOOKUP(C52,GB!$C$1:$CG$49,43,FALSE),"")</f>
        <v/>
      </c>
      <c r="AB52" s="315" t="str">
        <f>IF(C52&lt;&gt;"",HLOOKUP(C52,GB!$C$1:$CG$49,44,FALSE),"")</f>
        <v/>
      </c>
      <c r="AC52" s="315" t="str">
        <f>IF(C52&lt;&gt;"",HLOOKUP(C52,GB!$C$1:$CG$49,46,FALSE),"")</f>
        <v/>
      </c>
      <c r="AD52" s="315" t="str">
        <f>IF(C52&lt;&gt;"",HLOOKUP(C52,GB!$C$1:$CG$49,47,FALSE),"")</f>
        <v/>
      </c>
      <c r="AE52" s="315" t="str">
        <f>IF(C52&lt;&gt;"",HLOOKUP(C52,GB!$C$1:$CG$49,48,FALSE),"")</f>
        <v/>
      </c>
      <c r="AF52" s="315" t="str">
        <f>IF(C52&lt;&gt;"",HLOOKUP(C52,Comp2!$C$1:$CG$36,36,FALSE),"")</f>
        <v/>
      </c>
      <c r="AG52" s="315" t="str">
        <f>IF(C52&lt;&gt;"",HLOOKUP(C52,'C4'!$C$1:$CG$27,27,FALSE),"")</f>
        <v/>
      </c>
      <c r="AH52" s="283" t="str">
        <f>IF(C52&lt;&gt;"",HLOOKUP(C52,Attest.!$C$1:$CG$4,4,FALSE),"")</f>
        <v/>
      </c>
      <c r="AI52" s="283" t="str">
        <f>IF(C52&lt;&gt;"",HLOOKUP(C52,Attest.!$C$1:$CG$5,5,FALSE),"")</f>
        <v/>
      </c>
      <c r="AJ52" s="323"/>
      <c r="AK52" s="323"/>
      <c r="AL52" s="323"/>
      <c r="AM52" s="323"/>
      <c r="AN52" s="323"/>
      <c r="AO52" s="323"/>
      <c r="AP52" s="323"/>
      <c r="AQ52" s="323"/>
      <c r="AR52" s="323"/>
      <c r="AS52" s="323"/>
      <c r="AT52" s="175" t="str">
        <f t="shared" si="2"/>
        <v/>
      </c>
      <c r="BN52" s="1" t="str">
        <f t="shared" si="3"/>
        <v/>
      </c>
    </row>
    <row r="53" spans="1:66" x14ac:dyDescent="0.2">
      <c r="A53" s="174" t="str">
        <f>IF(Liste!$B72&lt;&gt;"",Liste!$B72,"")</f>
        <v/>
      </c>
      <c r="B53" s="174" t="str">
        <f>IF(Liste!$B72&lt;&gt;"",Liste!$C72,"")</f>
        <v/>
      </c>
      <c r="C53" s="174" t="str">
        <f>IF(Liste!$B72&lt;&gt;"",A53&amp;" "&amp;B53,"")</f>
        <v/>
      </c>
      <c r="D53" s="175" t="str">
        <f>IF(Liste!$B72&lt;&gt;"",Liste!$D72,"")</f>
        <v/>
      </c>
      <c r="E53" s="174" t="str">
        <f>IF(Liste!$B72&lt;&gt;"",Liste!$E72,"")</f>
        <v/>
      </c>
      <c r="F53" s="176" t="str">
        <f>IF(A53="","",Liste!$E$6)</f>
        <v/>
      </c>
      <c r="G53" s="174" t="str">
        <f>IF(Liste!$B72&lt;&gt;"",Liste!$F72,"")</f>
        <v/>
      </c>
      <c r="H53" s="175" t="str">
        <f>IF(C53&lt;&gt;"",Liste!L72,"")</f>
        <v/>
      </c>
      <c r="I53" s="315" t="str">
        <f>IF(C53&lt;&gt;"",HLOOKUP(C53,Comp1!$C$1:$CG$51,51,FALSE),"")</f>
        <v/>
      </c>
      <c r="J53" s="315" t="str">
        <f>IF(C53&lt;&gt;"",HLOOKUP(C53,GB!$C$1:$CG$9,4,FALSE),"")</f>
        <v/>
      </c>
      <c r="K53" s="315" t="str">
        <f>IF(C53&lt;&gt;"",HLOOKUP(C53,GB!$C$1:$CG$9,5,FALSE),"")</f>
        <v/>
      </c>
      <c r="L53" s="315" t="str">
        <f>IF(C53&lt;&gt;"",HLOOKUP(C53,GB!$C$1:$CG$9,6,FALSE),"")</f>
        <v/>
      </c>
      <c r="M53" s="315" t="str">
        <f>IF(C53&lt;&gt;"",HLOOKUP(C53,GB!$C$1:$CG$9,7,FALSE),"")</f>
        <v/>
      </c>
      <c r="N53" s="315" t="str">
        <f>IF(C53&lt;&gt;"",HLOOKUP(C53,GB!$C$1:$CG$9,8,FALSE),"")</f>
        <v/>
      </c>
      <c r="O53" s="315" t="str">
        <f>IF(C53&lt;&gt;"",HLOOKUP(C53,GB!$C$1:$CG$9,9,FALSE),"")</f>
        <v/>
      </c>
      <c r="P53" s="315" t="str">
        <f>IF(C53&lt;&gt;"",HLOOKUP(C53,Comp3!$C$1:$CG$51,51,FALSE),"")</f>
        <v/>
      </c>
      <c r="Q53" s="315" t="str">
        <f>IF(C53&lt;&gt;"",HLOOKUP(C53,GB!$C$1:$CG$22,19,FALSE),"")</f>
        <v/>
      </c>
      <c r="R53" s="315" t="str">
        <f>IF(C53&lt;&gt;"",HLOOKUP(C53,GB!$C$1:$CG$22,20,FALSE),"")</f>
        <v/>
      </c>
      <c r="S53" s="315" t="str">
        <f>IF(C53&lt;&gt;"",HLOOKUP(C53,GB!$C$1:$CG$22,21,FALSE),"")</f>
        <v/>
      </c>
      <c r="T53" s="315" t="str">
        <f>IF(C53&lt;&gt;"",HLOOKUP(C53,GB!$C$1:$CG$22,22,FALSE),"")</f>
        <v/>
      </c>
      <c r="U53" s="315" t="str">
        <f>IF(C53&lt;&gt;"",HLOOKUP(C53,GB!$C$1:$CG$27,24,FALSE),"")</f>
        <v/>
      </c>
      <c r="V53" s="315" t="str">
        <f>IF(C53&lt;&gt;"",HLOOKUP(C53,GB!$C$1:$CG$27,25,FALSE),"")</f>
        <v/>
      </c>
      <c r="W53" s="315" t="str">
        <f>IF(C53&lt;&gt;"",HLOOKUP(C53,GB!$C$1:$CG$27,26,FALSE),"")</f>
        <v/>
      </c>
      <c r="X53" s="315" t="str">
        <f>IF(C53&lt;&gt;"",HLOOKUP(C53,GB!$C$1:$CG$27,27,FALSE),"")</f>
        <v/>
      </c>
      <c r="Y53" s="315" t="str">
        <f>IF(C53&lt;&gt;"",HLOOKUP(C53,GB!$C$1:$CG$49,36,FALSE),"")</f>
        <v/>
      </c>
      <c r="Z53" s="315" t="str">
        <f>IF(C53&lt;&gt;"",HLOOKUP(C53,GB!$C$1:$CG$49,42,FALSE),"")</f>
        <v/>
      </c>
      <c r="AA53" s="315" t="str">
        <f>IF(C53&lt;&gt;"",HLOOKUP(C53,GB!$C$1:$CG$49,43,FALSE),"")</f>
        <v/>
      </c>
      <c r="AB53" s="315" t="str">
        <f>IF(C53&lt;&gt;"",HLOOKUP(C53,GB!$C$1:$CG$49,44,FALSE),"")</f>
        <v/>
      </c>
      <c r="AC53" s="315" t="str">
        <f>IF(C53&lt;&gt;"",HLOOKUP(C53,GB!$C$1:$CG$49,46,FALSE),"")</f>
        <v/>
      </c>
      <c r="AD53" s="315" t="str">
        <f>IF(C53&lt;&gt;"",HLOOKUP(C53,GB!$C$1:$CG$49,47,FALSE),"")</f>
        <v/>
      </c>
      <c r="AE53" s="315" t="str">
        <f>IF(C53&lt;&gt;"",HLOOKUP(C53,GB!$C$1:$CG$49,48,FALSE),"")</f>
        <v/>
      </c>
      <c r="AF53" s="315" t="str">
        <f>IF(C53&lt;&gt;"",HLOOKUP(C53,Comp2!$C$1:$CG$36,36,FALSE),"")</f>
        <v/>
      </c>
      <c r="AG53" s="315" t="str">
        <f>IF(C53&lt;&gt;"",HLOOKUP(C53,'C4'!$C$1:$CG$27,27,FALSE),"")</f>
        <v/>
      </c>
      <c r="AH53" s="283" t="str">
        <f>IF(C53&lt;&gt;"",HLOOKUP(C53,Attest.!$C$1:$CG$4,4,FALSE),"")</f>
        <v/>
      </c>
      <c r="AI53" s="283" t="str">
        <f>IF(C53&lt;&gt;"",HLOOKUP(C53,Attest.!$C$1:$CG$5,5,FALSE),"")</f>
        <v/>
      </c>
      <c r="AJ53" s="323"/>
      <c r="AK53" s="323"/>
      <c r="AL53" s="323"/>
      <c r="AM53" s="323"/>
      <c r="AN53" s="323"/>
      <c r="AO53" s="323"/>
      <c r="AP53" s="323"/>
      <c r="AQ53" s="323"/>
      <c r="AR53" s="323"/>
      <c r="AS53" s="323"/>
      <c r="AT53" s="175" t="str">
        <f t="shared" si="2"/>
        <v/>
      </c>
      <c r="BN53" s="1" t="str">
        <f t="shared" si="3"/>
        <v/>
      </c>
    </row>
    <row r="54" spans="1:66" x14ac:dyDescent="0.2">
      <c r="A54" s="174" t="str">
        <f>IF(Liste!$B73&lt;&gt;"",Liste!$B73,"")</f>
        <v/>
      </c>
      <c r="B54" s="174" t="str">
        <f>IF(Liste!$B73&lt;&gt;"",Liste!$C73,"")</f>
        <v/>
      </c>
      <c r="C54" s="174" t="str">
        <f>IF(Liste!$B73&lt;&gt;"",A54&amp;" "&amp;B54,"")</f>
        <v/>
      </c>
      <c r="D54" s="175" t="str">
        <f>IF(Liste!$B73&lt;&gt;"",Liste!$D73,"")</f>
        <v/>
      </c>
      <c r="E54" s="174" t="str">
        <f>IF(Liste!$B73&lt;&gt;"",Liste!$E73,"")</f>
        <v/>
      </c>
      <c r="F54" s="176" t="str">
        <f>IF(A54="","",Liste!$E$6)</f>
        <v/>
      </c>
      <c r="G54" s="174" t="str">
        <f>IF(Liste!$B73&lt;&gt;"",Liste!$F73,"")</f>
        <v/>
      </c>
      <c r="H54" s="175" t="str">
        <f>IF(C54&lt;&gt;"",Liste!L73,"")</f>
        <v/>
      </c>
      <c r="I54" s="315" t="str">
        <f>IF(C54&lt;&gt;"",HLOOKUP(C54,Comp1!$C$1:$CG$51,51,FALSE),"")</f>
        <v/>
      </c>
      <c r="J54" s="315" t="str">
        <f>IF(C54&lt;&gt;"",HLOOKUP(C54,GB!$C$1:$CG$9,4,FALSE),"")</f>
        <v/>
      </c>
      <c r="K54" s="315" t="str">
        <f>IF(C54&lt;&gt;"",HLOOKUP(C54,GB!$C$1:$CG$9,5,FALSE),"")</f>
        <v/>
      </c>
      <c r="L54" s="315" t="str">
        <f>IF(C54&lt;&gt;"",HLOOKUP(C54,GB!$C$1:$CG$9,6,FALSE),"")</f>
        <v/>
      </c>
      <c r="M54" s="315" t="str">
        <f>IF(C54&lt;&gt;"",HLOOKUP(C54,GB!$C$1:$CG$9,7,FALSE),"")</f>
        <v/>
      </c>
      <c r="N54" s="315" t="str">
        <f>IF(C54&lt;&gt;"",HLOOKUP(C54,GB!$C$1:$CG$9,8,FALSE),"")</f>
        <v/>
      </c>
      <c r="O54" s="315" t="str">
        <f>IF(C54&lt;&gt;"",HLOOKUP(C54,GB!$C$1:$CG$9,9,FALSE),"")</f>
        <v/>
      </c>
      <c r="P54" s="315" t="str">
        <f>IF(C54&lt;&gt;"",HLOOKUP(C54,Comp3!$C$1:$CG$51,51,FALSE),"")</f>
        <v/>
      </c>
      <c r="Q54" s="315" t="str">
        <f>IF(C54&lt;&gt;"",HLOOKUP(C54,GB!$C$1:$CG$22,19,FALSE),"")</f>
        <v/>
      </c>
      <c r="R54" s="315" t="str">
        <f>IF(C54&lt;&gt;"",HLOOKUP(C54,GB!$C$1:$CG$22,20,FALSE),"")</f>
        <v/>
      </c>
      <c r="S54" s="315" t="str">
        <f>IF(C54&lt;&gt;"",HLOOKUP(C54,GB!$C$1:$CG$22,21,FALSE),"")</f>
        <v/>
      </c>
      <c r="T54" s="315" t="str">
        <f>IF(C54&lt;&gt;"",HLOOKUP(C54,GB!$C$1:$CG$22,22,FALSE),"")</f>
        <v/>
      </c>
      <c r="U54" s="315" t="str">
        <f>IF(C54&lt;&gt;"",HLOOKUP(C54,GB!$C$1:$CG$27,24,FALSE),"")</f>
        <v/>
      </c>
      <c r="V54" s="315" t="str">
        <f>IF(C54&lt;&gt;"",HLOOKUP(C54,GB!$C$1:$CG$27,25,FALSE),"")</f>
        <v/>
      </c>
      <c r="W54" s="315" t="str">
        <f>IF(C54&lt;&gt;"",HLOOKUP(C54,GB!$C$1:$CG$27,26,FALSE),"")</f>
        <v/>
      </c>
      <c r="X54" s="315" t="str">
        <f>IF(C54&lt;&gt;"",HLOOKUP(C54,GB!$C$1:$CG$27,27,FALSE),"")</f>
        <v/>
      </c>
      <c r="Y54" s="315" t="str">
        <f>IF(C54&lt;&gt;"",HLOOKUP(C54,GB!$C$1:$CG$49,36,FALSE),"")</f>
        <v/>
      </c>
      <c r="Z54" s="315" t="str">
        <f>IF(C54&lt;&gt;"",HLOOKUP(C54,GB!$C$1:$CG$49,42,FALSE),"")</f>
        <v/>
      </c>
      <c r="AA54" s="315" t="str">
        <f>IF(C54&lt;&gt;"",HLOOKUP(C54,GB!$C$1:$CG$49,43,FALSE),"")</f>
        <v/>
      </c>
      <c r="AB54" s="315" t="str">
        <f>IF(C54&lt;&gt;"",HLOOKUP(C54,GB!$C$1:$CG$49,44,FALSE),"")</f>
        <v/>
      </c>
      <c r="AC54" s="315" t="str">
        <f>IF(C54&lt;&gt;"",HLOOKUP(C54,GB!$C$1:$CG$49,46,FALSE),"")</f>
        <v/>
      </c>
      <c r="AD54" s="315" t="str">
        <f>IF(C54&lt;&gt;"",HLOOKUP(C54,GB!$C$1:$CG$49,47,FALSE),"")</f>
        <v/>
      </c>
      <c r="AE54" s="315" t="str">
        <f>IF(C54&lt;&gt;"",HLOOKUP(C54,GB!$C$1:$CG$49,48,FALSE),"")</f>
        <v/>
      </c>
      <c r="AF54" s="315" t="str">
        <f>IF(C54&lt;&gt;"",HLOOKUP(C54,Comp2!$C$1:$CG$36,36,FALSE),"")</f>
        <v/>
      </c>
      <c r="AG54" s="315" t="str">
        <f>IF(C54&lt;&gt;"",HLOOKUP(C54,'C4'!$C$1:$CG$27,27,FALSE),"")</f>
        <v/>
      </c>
      <c r="AH54" s="283" t="str">
        <f>IF(C54&lt;&gt;"",HLOOKUP(C54,Attest.!$C$1:$CG$4,4,FALSE),"")</f>
        <v/>
      </c>
      <c r="AI54" s="283" t="str">
        <f>IF(C54&lt;&gt;"",HLOOKUP(C54,Attest.!$C$1:$CG$5,5,FALSE),"")</f>
        <v/>
      </c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175" t="str">
        <f t="shared" si="2"/>
        <v/>
      </c>
      <c r="BN54" s="1" t="str">
        <f t="shared" si="3"/>
        <v/>
      </c>
    </row>
    <row r="55" spans="1:66" x14ac:dyDescent="0.2">
      <c r="A55" s="174" t="str">
        <f>IF(Liste!$B74&lt;&gt;"",Liste!$B74,"")</f>
        <v/>
      </c>
      <c r="B55" s="174" t="str">
        <f>IF(Liste!$B74&lt;&gt;"",Liste!$C74,"")</f>
        <v/>
      </c>
      <c r="C55" s="174" t="str">
        <f>IF(Liste!$B74&lt;&gt;"",A55&amp;" "&amp;B55,"")</f>
        <v/>
      </c>
      <c r="D55" s="175" t="str">
        <f>IF(Liste!$B74&lt;&gt;"",Liste!$D74,"")</f>
        <v/>
      </c>
      <c r="E55" s="174" t="str">
        <f>IF(Liste!$B74&lt;&gt;"",Liste!$E74,"")</f>
        <v/>
      </c>
      <c r="F55" s="176" t="str">
        <f>IF(A55="","",Liste!$E$6)</f>
        <v/>
      </c>
      <c r="G55" s="174" t="str">
        <f>IF(Liste!$B74&lt;&gt;"",Liste!$F74,"")</f>
        <v/>
      </c>
      <c r="H55" s="175" t="str">
        <f>IF(C55&lt;&gt;"",Liste!L74,"")</f>
        <v/>
      </c>
      <c r="I55" s="315" t="str">
        <f>IF(C55&lt;&gt;"",HLOOKUP(C55,Comp1!$C$1:$CG$51,51,FALSE),"")</f>
        <v/>
      </c>
      <c r="J55" s="315" t="str">
        <f>IF(C55&lt;&gt;"",HLOOKUP(C55,GB!$C$1:$CG$9,4,FALSE),"")</f>
        <v/>
      </c>
      <c r="K55" s="315" t="str">
        <f>IF(C55&lt;&gt;"",HLOOKUP(C55,GB!$C$1:$CG$9,5,FALSE),"")</f>
        <v/>
      </c>
      <c r="L55" s="315" t="str">
        <f>IF(C55&lt;&gt;"",HLOOKUP(C55,GB!$C$1:$CG$9,6,FALSE),"")</f>
        <v/>
      </c>
      <c r="M55" s="315" t="str">
        <f>IF(C55&lt;&gt;"",HLOOKUP(C55,GB!$C$1:$CG$9,7,FALSE),"")</f>
        <v/>
      </c>
      <c r="N55" s="315" t="str">
        <f>IF(C55&lt;&gt;"",HLOOKUP(C55,GB!$C$1:$CG$9,8,FALSE),"")</f>
        <v/>
      </c>
      <c r="O55" s="315" t="str">
        <f>IF(C55&lt;&gt;"",HLOOKUP(C55,GB!$C$1:$CG$9,9,FALSE),"")</f>
        <v/>
      </c>
      <c r="P55" s="315" t="str">
        <f>IF(C55&lt;&gt;"",HLOOKUP(C55,Comp3!$C$1:$CG$51,51,FALSE),"")</f>
        <v/>
      </c>
      <c r="Q55" s="315" t="str">
        <f>IF(C55&lt;&gt;"",HLOOKUP(C55,GB!$C$1:$CG$22,19,FALSE),"")</f>
        <v/>
      </c>
      <c r="R55" s="315" t="str">
        <f>IF(C55&lt;&gt;"",HLOOKUP(C55,GB!$C$1:$CG$22,20,FALSE),"")</f>
        <v/>
      </c>
      <c r="S55" s="315" t="str">
        <f>IF(C55&lt;&gt;"",HLOOKUP(C55,GB!$C$1:$CG$22,21,FALSE),"")</f>
        <v/>
      </c>
      <c r="T55" s="315" t="str">
        <f>IF(C55&lt;&gt;"",HLOOKUP(C55,GB!$C$1:$CG$22,22,FALSE),"")</f>
        <v/>
      </c>
      <c r="U55" s="315" t="str">
        <f>IF(C55&lt;&gt;"",HLOOKUP(C55,GB!$C$1:$CG$27,24,FALSE),"")</f>
        <v/>
      </c>
      <c r="V55" s="315" t="str">
        <f>IF(C55&lt;&gt;"",HLOOKUP(C55,GB!$C$1:$CG$27,25,FALSE),"")</f>
        <v/>
      </c>
      <c r="W55" s="315" t="str">
        <f>IF(C55&lt;&gt;"",HLOOKUP(C55,GB!$C$1:$CG$27,26,FALSE),"")</f>
        <v/>
      </c>
      <c r="X55" s="315" t="str">
        <f>IF(C55&lt;&gt;"",HLOOKUP(C55,GB!$C$1:$CG$27,27,FALSE),"")</f>
        <v/>
      </c>
      <c r="Y55" s="315" t="str">
        <f>IF(C55&lt;&gt;"",HLOOKUP(C55,GB!$C$1:$CG$49,36,FALSE),"")</f>
        <v/>
      </c>
      <c r="Z55" s="315" t="str">
        <f>IF(C55&lt;&gt;"",HLOOKUP(C55,GB!$C$1:$CG$49,42,FALSE),"")</f>
        <v/>
      </c>
      <c r="AA55" s="315" t="str">
        <f>IF(C55&lt;&gt;"",HLOOKUP(C55,GB!$C$1:$CG$49,43,FALSE),"")</f>
        <v/>
      </c>
      <c r="AB55" s="315" t="str">
        <f>IF(C55&lt;&gt;"",HLOOKUP(C55,GB!$C$1:$CG$49,44,FALSE),"")</f>
        <v/>
      </c>
      <c r="AC55" s="315" t="str">
        <f>IF(C55&lt;&gt;"",HLOOKUP(C55,GB!$C$1:$CG$49,46,FALSE),"")</f>
        <v/>
      </c>
      <c r="AD55" s="315" t="str">
        <f>IF(C55&lt;&gt;"",HLOOKUP(C55,GB!$C$1:$CG$49,47,FALSE),"")</f>
        <v/>
      </c>
      <c r="AE55" s="315" t="str">
        <f>IF(C55&lt;&gt;"",HLOOKUP(C55,GB!$C$1:$CG$49,48,FALSE),"")</f>
        <v/>
      </c>
      <c r="AF55" s="315" t="str">
        <f>IF(C55&lt;&gt;"",HLOOKUP(C55,Comp2!$C$1:$CG$36,36,FALSE),"")</f>
        <v/>
      </c>
      <c r="AG55" s="315" t="str">
        <f>IF(C55&lt;&gt;"",HLOOKUP(C55,'C4'!$C$1:$CG$27,27,FALSE),"")</f>
        <v/>
      </c>
      <c r="AH55" s="283" t="str">
        <f>IF(C55&lt;&gt;"",HLOOKUP(C55,Attest.!$C$1:$CG$4,4,FALSE),"")</f>
        <v/>
      </c>
      <c r="AI55" s="283" t="str">
        <f>IF(C55&lt;&gt;"",HLOOKUP(C55,Attest.!$C$1:$CG$5,5,FALSE),"")</f>
        <v/>
      </c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175" t="str">
        <f t="shared" si="2"/>
        <v/>
      </c>
      <c r="BN55" s="1" t="str">
        <f t="shared" si="3"/>
        <v/>
      </c>
    </row>
    <row r="56" spans="1:66" x14ac:dyDescent="0.2">
      <c r="A56" s="174" t="str">
        <f>IF(Liste!$B75&lt;&gt;"",Liste!$B75,"")</f>
        <v/>
      </c>
      <c r="B56" s="174" t="str">
        <f>IF(Liste!$B75&lt;&gt;"",Liste!$C75,"")</f>
        <v/>
      </c>
      <c r="C56" s="174" t="str">
        <f>IF(Liste!$B75&lt;&gt;"",A56&amp;" "&amp;B56,"")</f>
        <v/>
      </c>
      <c r="D56" s="175" t="str">
        <f>IF(Liste!$B75&lt;&gt;"",Liste!$D75,"")</f>
        <v/>
      </c>
      <c r="E56" s="174" t="str">
        <f>IF(Liste!$B75&lt;&gt;"",Liste!$E75,"")</f>
        <v/>
      </c>
      <c r="F56" s="176" t="str">
        <f>IF(A56="","",Liste!$E$6)</f>
        <v/>
      </c>
      <c r="G56" s="174" t="str">
        <f>IF(Liste!$B75&lt;&gt;"",Liste!$F75,"")</f>
        <v/>
      </c>
      <c r="H56" s="175" t="str">
        <f>IF(C56&lt;&gt;"",Liste!L75,"")</f>
        <v/>
      </c>
      <c r="I56" s="315" t="str">
        <f>IF(C56&lt;&gt;"",HLOOKUP(C56,Comp1!$C$1:$CG$51,51,FALSE),"")</f>
        <v/>
      </c>
      <c r="J56" s="315" t="str">
        <f>IF(C56&lt;&gt;"",HLOOKUP(C56,GB!$C$1:$CG$9,4,FALSE),"")</f>
        <v/>
      </c>
      <c r="K56" s="315" t="str">
        <f>IF(C56&lt;&gt;"",HLOOKUP(C56,GB!$C$1:$CG$9,5,FALSE),"")</f>
        <v/>
      </c>
      <c r="L56" s="315" t="str">
        <f>IF(C56&lt;&gt;"",HLOOKUP(C56,GB!$C$1:$CG$9,6,FALSE),"")</f>
        <v/>
      </c>
      <c r="M56" s="315" t="str">
        <f>IF(C56&lt;&gt;"",HLOOKUP(C56,GB!$C$1:$CG$9,7,FALSE),"")</f>
        <v/>
      </c>
      <c r="N56" s="315" t="str">
        <f>IF(C56&lt;&gt;"",HLOOKUP(C56,GB!$C$1:$CG$9,8,FALSE),"")</f>
        <v/>
      </c>
      <c r="O56" s="315" t="str">
        <f>IF(C56&lt;&gt;"",HLOOKUP(C56,GB!$C$1:$CG$9,9,FALSE),"")</f>
        <v/>
      </c>
      <c r="P56" s="315" t="str">
        <f>IF(C56&lt;&gt;"",HLOOKUP(C56,Comp3!$C$1:$CG$51,51,FALSE),"")</f>
        <v/>
      </c>
      <c r="Q56" s="315" t="str">
        <f>IF(C56&lt;&gt;"",HLOOKUP(C56,GB!$C$1:$CG$22,19,FALSE),"")</f>
        <v/>
      </c>
      <c r="R56" s="315" t="str">
        <f>IF(C56&lt;&gt;"",HLOOKUP(C56,GB!$C$1:$CG$22,20,FALSE),"")</f>
        <v/>
      </c>
      <c r="S56" s="315" t="str">
        <f>IF(C56&lt;&gt;"",HLOOKUP(C56,GB!$C$1:$CG$22,21,FALSE),"")</f>
        <v/>
      </c>
      <c r="T56" s="315" t="str">
        <f>IF(C56&lt;&gt;"",HLOOKUP(C56,GB!$C$1:$CG$22,22,FALSE),"")</f>
        <v/>
      </c>
      <c r="U56" s="315" t="str">
        <f>IF(C56&lt;&gt;"",HLOOKUP(C56,GB!$C$1:$CG$27,24,FALSE),"")</f>
        <v/>
      </c>
      <c r="V56" s="315" t="str">
        <f>IF(C56&lt;&gt;"",HLOOKUP(C56,GB!$C$1:$CG$27,25,FALSE),"")</f>
        <v/>
      </c>
      <c r="W56" s="315" t="str">
        <f>IF(C56&lt;&gt;"",HLOOKUP(C56,GB!$C$1:$CG$27,26,FALSE),"")</f>
        <v/>
      </c>
      <c r="X56" s="315" t="str">
        <f>IF(C56&lt;&gt;"",HLOOKUP(C56,GB!$C$1:$CG$27,27,FALSE),"")</f>
        <v/>
      </c>
      <c r="Y56" s="315" t="str">
        <f>IF(C56&lt;&gt;"",HLOOKUP(C56,GB!$C$1:$CG$49,36,FALSE),"")</f>
        <v/>
      </c>
      <c r="Z56" s="315" t="str">
        <f>IF(C56&lt;&gt;"",HLOOKUP(C56,GB!$C$1:$CG$49,42,FALSE),"")</f>
        <v/>
      </c>
      <c r="AA56" s="315" t="str">
        <f>IF(C56&lt;&gt;"",HLOOKUP(C56,GB!$C$1:$CG$49,43,FALSE),"")</f>
        <v/>
      </c>
      <c r="AB56" s="315" t="str">
        <f>IF(C56&lt;&gt;"",HLOOKUP(C56,GB!$C$1:$CG$49,44,FALSE),"")</f>
        <v/>
      </c>
      <c r="AC56" s="315" t="str">
        <f>IF(C56&lt;&gt;"",HLOOKUP(C56,GB!$C$1:$CG$49,46,FALSE),"")</f>
        <v/>
      </c>
      <c r="AD56" s="315" t="str">
        <f>IF(C56&lt;&gt;"",HLOOKUP(C56,GB!$C$1:$CG$49,47,FALSE),"")</f>
        <v/>
      </c>
      <c r="AE56" s="315" t="str">
        <f>IF(C56&lt;&gt;"",HLOOKUP(C56,GB!$C$1:$CG$49,48,FALSE),"")</f>
        <v/>
      </c>
      <c r="AF56" s="315" t="str">
        <f>IF(C56&lt;&gt;"",HLOOKUP(C56,Comp2!$C$1:$CG$36,36,FALSE),"")</f>
        <v/>
      </c>
      <c r="AG56" s="315" t="str">
        <f>IF(C56&lt;&gt;"",HLOOKUP(C56,'C4'!$C$1:$CG$27,27,FALSE),"")</f>
        <v/>
      </c>
      <c r="AH56" s="283" t="str">
        <f>IF(C56&lt;&gt;"",HLOOKUP(C56,Attest.!$C$1:$CG$4,4,FALSE),"")</f>
        <v/>
      </c>
      <c r="AI56" s="283" t="str">
        <f>IF(C56&lt;&gt;"",HLOOKUP(C56,Attest.!$C$1:$CG$5,5,FALSE),"")</f>
        <v/>
      </c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175" t="str">
        <f t="shared" si="2"/>
        <v/>
      </c>
      <c r="BN56" s="1" t="str">
        <f t="shared" si="3"/>
        <v/>
      </c>
    </row>
    <row r="57" spans="1:66" x14ac:dyDescent="0.2">
      <c r="A57" s="174" t="str">
        <f>IF(Liste!$B76&lt;&gt;"",Liste!$B76,"")</f>
        <v/>
      </c>
      <c r="B57" s="174" t="str">
        <f>IF(Liste!$B76&lt;&gt;"",Liste!$C76,"")</f>
        <v/>
      </c>
      <c r="C57" s="174" t="str">
        <f>IF(Liste!$B76&lt;&gt;"",A57&amp;" "&amp;B57,"")</f>
        <v/>
      </c>
      <c r="D57" s="175" t="str">
        <f>IF(Liste!$B76&lt;&gt;"",Liste!$D76,"")</f>
        <v/>
      </c>
      <c r="E57" s="174" t="str">
        <f>IF(Liste!$B76&lt;&gt;"",Liste!$E76,"")</f>
        <v/>
      </c>
      <c r="F57" s="176" t="str">
        <f>IF(A57="","",Liste!$E$6)</f>
        <v/>
      </c>
      <c r="G57" s="174" t="str">
        <f>IF(Liste!$B76&lt;&gt;"",Liste!$F76,"")</f>
        <v/>
      </c>
      <c r="H57" s="175" t="str">
        <f>IF(C57&lt;&gt;"",Liste!L76,"")</f>
        <v/>
      </c>
      <c r="I57" s="315" t="str">
        <f>IF(C57&lt;&gt;"",HLOOKUP(C57,Comp1!$C$1:$CG$51,51,FALSE),"")</f>
        <v/>
      </c>
      <c r="J57" s="315" t="str">
        <f>IF(C57&lt;&gt;"",HLOOKUP(C57,GB!$C$1:$CG$9,4,FALSE),"")</f>
        <v/>
      </c>
      <c r="K57" s="315" t="str">
        <f>IF(C57&lt;&gt;"",HLOOKUP(C57,GB!$C$1:$CG$9,5,FALSE),"")</f>
        <v/>
      </c>
      <c r="L57" s="315" t="str">
        <f>IF(C57&lt;&gt;"",HLOOKUP(C57,GB!$C$1:$CG$9,6,FALSE),"")</f>
        <v/>
      </c>
      <c r="M57" s="315" t="str">
        <f>IF(C57&lt;&gt;"",HLOOKUP(C57,GB!$C$1:$CG$9,7,FALSE),"")</f>
        <v/>
      </c>
      <c r="N57" s="315" t="str">
        <f>IF(C57&lt;&gt;"",HLOOKUP(C57,GB!$C$1:$CG$9,8,FALSE),"")</f>
        <v/>
      </c>
      <c r="O57" s="315" t="str">
        <f>IF(C57&lt;&gt;"",HLOOKUP(C57,GB!$C$1:$CG$9,9,FALSE),"")</f>
        <v/>
      </c>
      <c r="P57" s="315" t="str">
        <f>IF(C57&lt;&gt;"",HLOOKUP(C57,Comp3!$C$1:$CG$51,51,FALSE),"")</f>
        <v/>
      </c>
      <c r="Q57" s="315" t="str">
        <f>IF(C57&lt;&gt;"",HLOOKUP(C57,GB!$C$1:$CG$22,19,FALSE),"")</f>
        <v/>
      </c>
      <c r="R57" s="315" t="str">
        <f>IF(C57&lt;&gt;"",HLOOKUP(C57,GB!$C$1:$CG$22,20,FALSE),"")</f>
        <v/>
      </c>
      <c r="S57" s="315" t="str">
        <f>IF(C57&lt;&gt;"",HLOOKUP(C57,GB!$C$1:$CG$22,21,FALSE),"")</f>
        <v/>
      </c>
      <c r="T57" s="315" t="str">
        <f>IF(C57&lt;&gt;"",HLOOKUP(C57,GB!$C$1:$CG$22,22,FALSE),"")</f>
        <v/>
      </c>
      <c r="U57" s="315" t="str">
        <f>IF(C57&lt;&gt;"",HLOOKUP(C57,GB!$C$1:$CG$27,24,FALSE),"")</f>
        <v/>
      </c>
      <c r="V57" s="315" t="str">
        <f>IF(C57&lt;&gt;"",HLOOKUP(C57,GB!$C$1:$CG$27,25,FALSE),"")</f>
        <v/>
      </c>
      <c r="W57" s="315" t="str">
        <f>IF(C57&lt;&gt;"",HLOOKUP(C57,GB!$C$1:$CG$27,26,FALSE),"")</f>
        <v/>
      </c>
      <c r="X57" s="315" t="str">
        <f>IF(C57&lt;&gt;"",HLOOKUP(C57,GB!$C$1:$CG$27,27,FALSE),"")</f>
        <v/>
      </c>
      <c r="Y57" s="315" t="str">
        <f>IF(C57&lt;&gt;"",HLOOKUP(C57,GB!$C$1:$CG$49,36,FALSE),"")</f>
        <v/>
      </c>
      <c r="Z57" s="315" t="str">
        <f>IF(C57&lt;&gt;"",HLOOKUP(C57,GB!$C$1:$CG$49,42,FALSE),"")</f>
        <v/>
      </c>
      <c r="AA57" s="315" t="str">
        <f>IF(C57&lt;&gt;"",HLOOKUP(C57,GB!$C$1:$CG$49,43,FALSE),"")</f>
        <v/>
      </c>
      <c r="AB57" s="315" t="str">
        <f>IF(C57&lt;&gt;"",HLOOKUP(C57,GB!$C$1:$CG$49,44,FALSE),"")</f>
        <v/>
      </c>
      <c r="AC57" s="315" t="str">
        <f>IF(C57&lt;&gt;"",HLOOKUP(C57,GB!$C$1:$CG$49,46,FALSE),"")</f>
        <v/>
      </c>
      <c r="AD57" s="315" t="str">
        <f>IF(C57&lt;&gt;"",HLOOKUP(C57,GB!$C$1:$CG$49,47,FALSE),"")</f>
        <v/>
      </c>
      <c r="AE57" s="315" t="str">
        <f>IF(C57&lt;&gt;"",HLOOKUP(C57,GB!$C$1:$CG$49,48,FALSE),"")</f>
        <v/>
      </c>
      <c r="AF57" s="315" t="str">
        <f>IF(C57&lt;&gt;"",HLOOKUP(C57,Comp2!$C$1:$CG$36,36,FALSE),"")</f>
        <v/>
      </c>
      <c r="AG57" s="315" t="str">
        <f>IF(C57&lt;&gt;"",HLOOKUP(C57,'C4'!$C$1:$CG$27,27,FALSE),"")</f>
        <v/>
      </c>
      <c r="AH57" s="283" t="str">
        <f>IF(C57&lt;&gt;"",HLOOKUP(C57,Attest.!$C$1:$CG$4,4,FALSE),"")</f>
        <v/>
      </c>
      <c r="AI57" s="283" t="str">
        <f>IF(C57&lt;&gt;"",HLOOKUP(C57,Attest.!$C$1:$CG$5,5,FALSE),"")</f>
        <v/>
      </c>
      <c r="AJ57" s="323"/>
      <c r="AK57" s="323"/>
      <c r="AL57" s="323"/>
      <c r="AM57" s="323"/>
      <c r="AN57" s="323"/>
      <c r="AO57" s="323"/>
      <c r="AP57" s="323"/>
      <c r="AQ57" s="323"/>
      <c r="AR57" s="323"/>
      <c r="AS57" s="323"/>
      <c r="AT57" s="175" t="str">
        <f t="shared" si="2"/>
        <v/>
      </c>
      <c r="BN57" s="1" t="str">
        <f t="shared" si="3"/>
        <v/>
      </c>
    </row>
    <row r="58" spans="1:66" x14ac:dyDescent="0.2">
      <c r="A58" s="174" t="str">
        <f>IF(Liste!$B77&lt;&gt;"",Liste!$B77,"")</f>
        <v/>
      </c>
      <c r="B58" s="174" t="str">
        <f>IF(Liste!$B77&lt;&gt;"",Liste!$C77,"")</f>
        <v/>
      </c>
      <c r="C58" s="174" t="str">
        <f>IF(Liste!$B77&lt;&gt;"",A58&amp;" "&amp;B58,"")</f>
        <v/>
      </c>
      <c r="D58" s="175" t="str">
        <f>IF(Liste!$B77&lt;&gt;"",Liste!$D77,"")</f>
        <v/>
      </c>
      <c r="E58" s="174" t="str">
        <f>IF(Liste!$B77&lt;&gt;"",Liste!$E77,"")</f>
        <v/>
      </c>
      <c r="F58" s="176" t="str">
        <f>IF(A58="","",Liste!$E$6)</f>
        <v/>
      </c>
      <c r="G58" s="174" t="str">
        <f>IF(Liste!$B77&lt;&gt;"",Liste!$F77,"")</f>
        <v/>
      </c>
      <c r="H58" s="175" t="str">
        <f>IF(C58&lt;&gt;"",Liste!L77,"")</f>
        <v/>
      </c>
      <c r="I58" s="315" t="str">
        <f>IF(C58&lt;&gt;"",HLOOKUP(C58,Comp1!$C$1:$CG$51,51,FALSE),"")</f>
        <v/>
      </c>
      <c r="J58" s="315" t="str">
        <f>IF(C58&lt;&gt;"",HLOOKUP(C58,GB!$C$1:$CG$9,4,FALSE),"")</f>
        <v/>
      </c>
      <c r="K58" s="315" t="str">
        <f>IF(C58&lt;&gt;"",HLOOKUP(C58,GB!$C$1:$CG$9,5,FALSE),"")</f>
        <v/>
      </c>
      <c r="L58" s="315" t="str">
        <f>IF(C58&lt;&gt;"",HLOOKUP(C58,GB!$C$1:$CG$9,6,FALSE),"")</f>
        <v/>
      </c>
      <c r="M58" s="315" t="str">
        <f>IF(C58&lt;&gt;"",HLOOKUP(C58,GB!$C$1:$CG$9,7,FALSE),"")</f>
        <v/>
      </c>
      <c r="N58" s="315" t="str">
        <f>IF(C58&lt;&gt;"",HLOOKUP(C58,GB!$C$1:$CG$9,8,FALSE),"")</f>
        <v/>
      </c>
      <c r="O58" s="315" t="str">
        <f>IF(C58&lt;&gt;"",HLOOKUP(C58,GB!$C$1:$CG$9,9,FALSE),"")</f>
        <v/>
      </c>
      <c r="P58" s="315" t="str">
        <f>IF(C58&lt;&gt;"",HLOOKUP(C58,Comp3!$C$1:$CG$51,51,FALSE),"")</f>
        <v/>
      </c>
      <c r="Q58" s="315" t="str">
        <f>IF(C58&lt;&gt;"",HLOOKUP(C58,GB!$C$1:$CG$22,19,FALSE),"")</f>
        <v/>
      </c>
      <c r="R58" s="315" t="str">
        <f>IF(C58&lt;&gt;"",HLOOKUP(C58,GB!$C$1:$CG$22,20,FALSE),"")</f>
        <v/>
      </c>
      <c r="S58" s="315" t="str">
        <f>IF(C58&lt;&gt;"",HLOOKUP(C58,GB!$C$1:$CG$22,21,FALSE),"")</f>
        <v/>
      </c>
      <c r="T58" s="315" t="str">
        <f>IF(C58&lt;&gt;"",HLOOKUP(C58,GB!$C$1:$CG$22,22,FALSE),"")</f>
        <v/>
      </c>
      <c r="U58" s="315" t="str">
        <f>IF(C58&lt;&gt;"",HLOOKUP(C58,GB!$C$1:$CG$27,24,FALSE),"")</f>
        <v/>
      </c>
      <c r="V58" s="315" t="str">
        <f>IF(C58&lt;&gt;"",HLOOKUP(C58,GB!$C$1:$CG$27,25,FALSE),"")</f>
        <v/>
      </c>
      <c r="W58" s="315" t="str">
        <f>IF(C58&lt;&gt;"",HLOOKUP(C58,GB!$C$1:$CG$27,26,FALSE),"")</f>
        <v/>
      </c>
      <c r="X58" s="315" t="str">
        <f>IF(C58&lt;&gt;"",HLOOKUP(C58,GB!$C$1:$CG$27,27,FALSE),"")</f>
        <v/>
      </c>
      <c r="Y58" s="315" t="str">
        <f>IF(C58&lt;&gt;"",HLOOKUP(C58,GB!$C$1:$CG$49,36,FALSE),"")</f>
        <v/>
      </c>
      <c r="Z58" s="315" t="str">
        <f>IF(C58&lt;&gt;"",HLOOKUP(C58,GB!$C$1:$CG$49,42,FALSE),"")</f>
        <v/>
      </c>
      <c r="AA58" s="315" t="str">
        <f>IF(C58&lt;&gt;"",HLOOKUP(C58,GB!$C$1:$CG$49,43,FALSE),"")</f>
        <v/>
      </c>
      <c r="AB58" s="315" t="str">
        <f>IF(C58&lt;&gt;"",HLOOKUP(C58,GB!$C$1:$CG$49,44,FALSE),"")</f>
        <v/>
      </c>
      <c r="AC58" s="315" t="str">
        <f>IF(C58&lt;&gt;"",HLOOKUP(C58,GB!$C$1:$CG$49,46,FALSE),"")</f>
        <v/>
      </c>
      <c r="AD58" s="315" t="str">
        <f>IF(C58&lt;&gt;"",HLOOKUP(C58,GB!$C$1:$CG$49,47,FALSE),"")</f>
        <v/>
      </c>
      <c r="AE58" s="315" t="str">
        <f>IF(C58&lt;&gt;"",HLOOKUP(C58,GB!$C$1:$CG$49,48,FALSE),"")</f>
        <v/>
      </c>
      <c r="AF58" s="315" t="str">
        <f>IF(C58&lt;&gt;"",HLOOKUP(C58,Comp2!$C$1:$CG$36,36,FALSE),"")</f>
        <v/>
      </c>
      <c r="AG58" s="315" t="str">
        <f>IF(C58&lt;&gt;"",HLOOKUP(C58,'C4'!$C$1:$CG$27,27,FALSE),"")</f>
        <v/>
      </c>
      <c r="AH58" s="283" t="str">
        <f>IF(C58&lt;&gt;"",HLOOKUP(C58,Attest.!$C$1:$CG$4,4,FALSE),"")</f>
        <v/>
      </c>
      <c r="AI58" s="283" t="str">
        <f>IF(C58&lt;&gt;"",HLOOKUP(C58,Attest.!$C$1:$CG$5,5,FALSE),"")</f>
        <v/>
      </c>
      <c r="AJ58" s="323"/>
      <c r="AK58" s="323"/>
      <c r="AL58" s="323"/>
      <c r="AM58" s="323"/>
      <c r="AN58" s="323"/>
      <c r="AO58" s="323"/>
      <c r="AP58" s="323"/>
      <c r="AQ58" s="323"/>
      <c r="AR58" s="323"/>
      <c r="AS58" s="323"/>
      <c r="AT58" s="175" t="str">
        <f t="shared" si="2"/>
        <v/>
      </c>
      <c r="BN58" s="1" t="str">
        <f t="shared" si="3"/>
        <v/>
      </c>
    </row>
    <row r="59" spans="1:66" x14ac:dyDescent="0.2">
      <c r="A59" s="174" t="str">
        <f>IF(Liste!$B78&lt;&gt;"",Liste!$B78,"")</f>
        <v/>
      </c>
      <c r="B59" s="174" t="str">
        <f>IF(Liste!$B78&lt;&gt;"",Liste!$C78,"")</f>
        <v/>
      </c>
      <c r="C59" s="174" t="str">
        <f>IF(Liste!$B78&lt;&gt;"",A59&amp;" "&amp;B59,"")</f>
        <v/>
      </c>
      <c r="D59" s="175" t="str">
        <f>IF(Liste!$B78&lt;&gt;"",Liste!$D78,"")</f>
        <v/>
      </c>
      <c r="E59" s="174" t="str">
        <f>IF(Liste!$B78&lt;&gt;"",Liste!$E78,"")</f>
        <v/>
      </c>
      <c r="F59" s="176" t="str">
        <f>IF(A59="","",Liste!$E$6)</f>
        <v/>
      </c>
      <c r="G59" s="174" t="str">
        <f>IF(Liste!$B78&lt;&gt;"",Liste!$F78,"")</f>
        <v/>
      </c>
      <c r="H59" s="175" t="str">
        <f>IF(C59&lt;&gt;"",Liste!L78,"")</f>
        <v/>
      </c>
      <c r="I59" s="315" t="str">
        <f>IF(C59&lt;&gt;"",HLOOKUP(C59,Comp1!$C$1:$CG$51,51,FALSE),"")</f>
        <v/>
      </c>
      <c r="J59" s="315" t="str">
        <f>IF(C59&lt;&gt;"",HLOOKUP(C59,GB!$C$1:$CG$9,4,FALSE),"")</f>
        <v/>
      </c>
      <c r="K59" s="315" t="str">
        <f>IF(C59&lt;&gt;"",HLOOKUP(C59,GB!$C$1:$CG$9,5,FALSE),"")</f>
        <v/>
      </c>
      <c r="L59" s="315" t="str">
        <f>IF(C59&lt;&gt;"",HLOOKUP(C59,GB!$C$1:$CG$9,6,FALSE),"")</f>
        <v/>
      </c>
      <c r="M59" s="315" t="str">
        <f>IF(C59&lt;&gt;"",HLOOKUP(C59,GB!$C$1:$CG$9,7,FALSE),"")</f>
        <v/>
      </c>
      <c r="N59" s="315" t="str">
        <f>IF(C59&lt;&gt;"",HLOOKUP(C59,GB!$C$1:$CG$9,8,FALSE),"")</f>
        <v/>
      </c>
      <c r="O59" s="315" t="str">
        <f>IF(C59&lt;&gt;"",HLOOKUP(C59,GB!$C$1:$CG$9,9,FALSE),"")</f>
        <v/>
      </c>
      <c r="P59" s="315" t="str">
        <f>IF(C59&lt;&gt;"",HLOOKUP(C59,Comp3!$C$1:$CG$51,51,FALSE),"")</f>
        <v/>
      </c>
      <c r="Q59" s="315" t="str">
        <f>IF(C59&lt;&gt;"",HLOOKUP(C59,GB!$C$1:$CG$22,19,FALSE),"")</f>
        <v/>
      </c>
      <c r="R59" s="315" t="str">
        <f>IF(C59&lt;&gt;"",HLOOKUP(C59,GB!$C$1:$CG$22,20,FALSE),"")</f>
        <v/>
      </c>
      <c r="S59" s="315" t="str">
        <f>IF(C59&lt;&gt;"",HLOOKUP(C59,GB!$C$1:$CG$22,21,FALSE),"")</f>
        <v/>
      </c>
      <c r="T59" s="315" t="str">
        <f>IF(C59&lt;&gt;"",HLOOKUP(C59,GB!$C$1:$CG$22,22,FALSE),"")</f>
        <v/>
      </c>
      <c r="U59" s="315" t="str">
        <f>IF(C59&lt;&gt;"",HLOOKUP(C59,GB!$C$1:$CG$27,24,FALSE),"")</f>
        <v/>
      </c>
      <c r="V59" s="315" t="str">
        <f>IF(C59&lt;&gt;"",HLOOKUP(C59,GB!$C$1:$CG$27,25,FALSE),"")</f>
        <v/>
      </c>
      <c r="W59" s="315" t="str">
        <f>IF(C59&lt;&gt;"",HLOOKUP(C59,GB!$C$1:$CG$27,26,FALSE),"")</f>
        <v/>
      </c>
      <c r="X59" s="315" t="str">
        <f>IF(C59&lt;&gt;"",HLOOKUP(C59,GB!$C$1:$CG$27,27,FALSE),"")</f>
        <v/>
      </c>
      <c r="Y59" s="315" t="str">
        <f>IF(C59&lt;&gt;"",HLOOKUP(C59,GB!$C$1:$CG$49,36,FALSE),"")</f>
        <v/>
      </c>
      <c r="Z59" s="315" t="str">
        <f>IF(C59&lt;&gt;"",HLOOKUP(C59,GB!$C$1:$CG$49,42,FALSE),"")</f>
        <v/>
      </c>
      <c r="AA59" s="315" t="str">
        <f>IF(C59&lt;&gt;"",HLOOKUP(C59,GB!$C$1:$CG$49,43,FALSE),"")</f>
        <v/>
      </c>
      <c r="AB59" s="315" t="str">
        <f>IF(C59&lt;&gt;"",HLOOKUP(C59,GB!$C$1:$CG$49,44,FALSE),"")</f>
        <v/>
      </c>
      <c r="AC59" s="315" t="str">
        <f>IF(C59&lt;&gt;"",HLOOKUP(C59,GB!$C$1:$CG$49,46,FALSE),"")</f>
        <v/>
      </c>
      <c r="AD59" s="315" t="str">
        <f>IF(C59&lt;&gt;"",HLOOKUP(C59,GB!$C$1:$CG$49,47,FALSE),"")</f>
        <v/>
      </c>
      <c r="AE59" s="315" t="str">
        <f>IF(C59&lt;&gt;"",HLOOKUP(C59,GB!$C$1:$CG$49,48,FALSE),"")</f>
        <v/>
      </c>
      <c r="AF59" s="315" t="str">
        <f>IF(C59&lt;&gt;"",HLOOKUP(C59,Comp2!$C$1:$CG$36,36,FALSE),"")</f>
        <v/>
      </c>
      <c r="AG59" s="315" t="str">
        <f>IF(C59&lt;&gt;"",HLOOKUP(C59,'C4'!$C$1:$CG$27,27,FALSE),"")</f>
        <v/>
      </c>
      <c r="AH59" s="283" t="str">
        <f>IF(C59&lt;&gt;"",HLOOKUP(C59,Attest.!$C$1:$CG$4,4,FALSE),"")</f>
        <v/>
      </c>
      <c r="AI59" s="283" t="str">
        <f>IF(C59&lt;&gt;"",HLOOKUP(C59,Attest.!$C$1:$CG$5,5,FALSE),"")</f>
        <v/>
      </c>
      <c r="AJ59" s="323"/>
      <c r="AK59" s="323"/>
      <c r="AL59" s="323"/>
      <c r="AM59" s="323"/>
      <c r="AN59" s="323"/>
      <c r="AO59" s="323"/>
      <c r="AP59" s="323"/>
      <c r="AQ59" s="323"/>
      <c r="AR59" s="323"/>
      <c r="AS59" s="323"/>
      <c r="AT59" s="175" t="str">
        <f t="shared" si="2"/>
        <v/>
      </c>
      <c r="BN59" s="1" t="str">
        <f t="shared" si="3"/>
        <v/>
      </c>
    </row>
    <row r="60" spans="1:66" x14ac:dyDescent="0.2">
      <c r="A60" s="174" t="str">
        <f>IF(Liste!$B79&lt;&gt;"",Liste!$B79,"")</f>
        <v/>
      </c>
      <c r="B60" s="174" t="str">
        <f>IF(Liste!$B79&lt;&gt;"",Liste!$C79,"")</f>
        <v/>
      </c>
      <c r="C60" s="174" t="str">
        <f>IF(Liste!$B79&lt;&gt;"",A60&amp;" "&amp;B60,"")</f>
        <v/>
      </c>
      <c r="D60" s="175" t="str">
        <f>IF(Liste!$B79&lt;&gt;"",Liste!$D79,"")</f>
        <v/>
      </c>
      <c r="E60" s="174" t="str">
        <f>IF(Liste!$B79&lt;&gt;"",Liste!$E79,"")</f>
        <v/>
      </c>
      <c r="F60" s="176" t="str">
        <f>IF(A60="","",Liste!$E$6)</f>
        <v/>
      </c>
      <c r="G60" s="174" t="str">
        <f>IF(Liste!$B79&lt;&gt;"",Liste!$F79,"")</f>
        <v/>
      </c>
      <c r="H60" s="175" t="str">
        <f>IF(C60&lt;&gt;"",Liste!L79,"")</f>
        <v/>
      </c>
      <c r="I60" s="315" t="str">
        <f>IF(C60&lt;&gt;"",HLOOKUP(C60,Comp1!$C$1:$CG$51,51,FALSE),"")</f>
        <v/>
      </c>
      <c r="J60" s="315" t="str">
        <f>IF(C60&lt;&gt;"",HLOOKUP(C60,GB!$C$1:$CG$9,4,FALSE),"")</f>
        <v/>
      </c>
      <c r="K60" s="315" t="str">
        <f>IF(C60&lt;&gt;"",HLOOKUP(C60,GB!$C$1:$CG$9,5,FALSE),"")</f>
        <v/>
      </c>
      <c r="L60" s="315" t="str">
        <f>IF(C60&lt;&gt;"",HLOOKUP(C60,GB!$C$1:$CG$9,6,FALSE),"")</f>
        <v/>
      </c>
      <c r="M60" s="315" t="str">
        <f>IF(C60&lt;&gt;"",HLOOKUP(C60,GB!$C$1:$CG$9,7,FALSE),"")</f>
        <v/>
      </c>
      <c r="N60" s="315" t="str">
        <f>IF(C60&lt;&gt;"",HLOOKUP(C60,GB!$C$1:$CG$9,8,FALSE),"")</f>
        <v/>
      </c>
      <c r="O60" s="315" t="str">
        <f>IF(C60&lt;&gt;"",HLOOKUP(C60,GB!$C$1:$CG$9,9,FALSE),"")</f>
        <v/>
      </c>
      <c r="P60" s="315" t="str">
        <f>IF(C60&lt;&gt;"",HLOOKUP(C60,Comp3!$C$1:$CG$51,51,FALSE),"")</f>
        <v/>
      </c>
      <c r="Q60" s="315" t="str">
        <f>IF(C60&lt;&gt;"",HLOOKUP(C60,GB!$C$1:$CG$22,19,FALSE),"")</f>
        <v/>
      </c>
      <c r="R60" s="315" t="str">
        <f>IF(C60&lt;&gt;"",HLOOKUP(C60,GB!$C$1:$CG$22,20,FALSE),"")</f>
        <v/>
      </c>
      <c r="S60" s="315" t="str">
        <f>IF(C60&lt;&gt;"",HLOOKUP(C60,GB!$C$1:$CG$22,21,FALSE),"")</f>
        <v/>
      </c>
      <c r="T60" s="315" t="str">
        <f>IF(C60&lt;&gt;"",HLOOKUP(C60,GB!$C$1:$CG$22,22,FALSE),"")</f>
        <v/>
      </c>
      <c r="U60" s="315" t="str">
        <f>IF(C60&lt;&gt;"",HLOOKUP(C60,GB!$C$1:$CG$27,24,FALSE),"")</f>
        <v/>
      </c>
      <c r="V60" s="315" t="str">
        <f>IF(C60&lt;&gt;"",HLOOKUP(C60,GB!$C$1:$CG$27,25,FALSE),"")</f>
        <v/>
      </c>
      <c r="W60" s="315" t="str">
        <f>IF(C60&lt;&gt;"",HLOOKUP(C60,GB!$C$1:$CG$27,26,FALSE),"")</f>
        <v/>
      </c>
      <c r="X60" s="315" t="str">
        <f>IF(C60&lt;&gt;"",HLOOKUP(C60,GB!$C$1:$CG$27,27,FALSE),"")</f>
        <v/>
      </c>
      <c r="Y60" s="315" t="str">
        <f>IF(C60&lt;&gt;"",HLOOKUP(C60,GB!$C$1:$CG$49,36,FALSE),"")</f>
        <v/>
      </c>
      <c r="Z60" s="315" t="str">
        <f>IF(C60&lt;&gt;"",HLOOKUP(C60,GB!$C$1:$CG$49,42,FALSE),"")</f>
        <v/>
      </c>
      <c r="AA60" s="315" t="str">
        <f>IF(C60&lt;&gt;"",HLOOKUP(C60,GB!$C$1:$CG$49,43,FALSE),"")</f>
        <v/>
      </c>
      <c r="AB60" s="315" t="str">
        <f>IF(C60&lt;&gt;"",HLOOKUP(C60,GB!$C$1:$CG$49,44,FALSE),"")</f>
        <v/>
      </c>
      <c r="AC60" s="315" t="str">
        <f>IF(C60&lt;&gt;"",HLOOKUP(C60,GB!$C$1:$CG$49,46,FALSE),"")</f>
        <v/>
      </c>
      <c r="AD60" s="315" t="str">
        <f>IF(C60&lt;&gt;"",HLOOKUP(C60,GB!$C$1:$CG$49,47,FALSE),"")</f>
        <v/>
      </c>
      <c r="AE60" s="315" t="str">
        <f>IF(C60&lt;&gt;"",HLOOKUP(C60,GB!$C$1:$CG$49,48,FALSE),"")</f>
        <v/>
      </c>
      <c r="AF60" s="315" t="str">
        <f>IF(C60&lt;&gt;"",HLOOKUP(C60,Comp2!$C$1:$CG$36,36,FALSE),"")</f>
        <v/>
      </c>
      <c r="AG60" s="315" t="str">
        <f>IF(C60&lt;&gt;"",HLOOKUP(C60,'C4'!$C$1:$CG$27,27,FALSE),"")</f>
        <v/>
      </c>
      <c r="AH60" s="283" t="str">
        <f>IF(C60&lt;&gt;"",HLOOKUP(C60,Attest.!$C$1:$CG$4,4,FALSE),"")</f>
        <v/>
      </c>
      <c r="AI60" s="283" t="str">
        <f>IF(C60&lt;&gt;"",HLOOKUP(C60,Attest.!$C$1:$CG$5,5,FALSE),"")</f>
        <v/>
      </c>
      <c r="AJ60" s="323"/>
      <c r="AK60" s="323"/>
      <c r="AL60" s="323"/>
      <c r="AM60" s="323"/>
      <c r="AN60" s="323"/>
      <c r="AO60" s="323"/>
      <c r="AP60" s="323"/>
      <c r="AQ60" s="323"/>
      <c r="AR60" s="323"/>
      <c r="AS60" s="323"/>
      <c r="AT60" s="175" t="str">
        <f t="shared" si="2"/>
        <v/>
      </c>
      <c r="BN60" s="1" t="str">
        <f t="shared" si="3"/>
        <v/>
      </c>
    </row>
    <row r="61" spans="1:66" x14ac:dyDescent="0.2">
      <c r="A61" s="174" t="str">
        <f>IF(Liste!$B80&lt;&gt;"",Liste!$B80,"")</f>
        <v/>
      </c>
      <c r="B61" s="174" t="str">
        <f>IF(Liste!$B80&lt;&gt;"",Liste!$C80,"")</f>
        <v/>
      </c>
      <c r="C61" s="174" t="str">
        <f>IF(Liste!$B80&lt;&gt;"",A61&amp;" "&amp;B61,"")</f>
        <v/>
      </c>
      <c r="D61" s="175" t="str">
        <f>IF(Liste!$B80&lt;&gt;"",Liste!$D80,"")</f>
        <v/>
      </c>
      <c r="E61" s="174" t="str">
        <f>IF(Liste!$B80&lt;&gt;"",Liste!$E80,"")</f>
        <v/>
      </c>
      <c r="F61" s="176" t="str">
        <f>IF(A61="","",Liste!$E$6)</f>
        <v/>
      </c>
      <c r="G61" s="174" t="str">
        <f>IF(Liste!$B80&lt;&gt;"",Liste!$F80,"")</f>
        <v/>
      </c>
      <c r="H61" s="175" t="str">
        <f>IF(C61&lt;&gt;"",Liste!L80,"")</f>
        <v/>
      </c>
      <c r="I61" s="315" t="str">
        <f>IF(C61&lt;&gt;"",HLOOKUP(C61,Comp1!$C$1:$CG$51,51,FALSE),"")</f>
        <v/>
      </c>
      <c r="J61" s="315" t="str">
        <f>IF(C61&lt;&gt;"",HLOOKUP(C61,GB!$C$1:$CG$9,4,FALSE),"")</f>
        <v/>
      </c>
      <c r="K61" s="315" t="str">
        <f>IF(C61&lt;&gt;"",HLOOKUP(C61,GB!$C$1:$CG$9,5,FALSE),"")</f>
        <v/>
      </c>
      <c r="L61" s="315" t="str">
        <f>IF(C61&lt;&gt;"",HLOOKUP(C61,GB!$C$1:$CG$9,6,FALSE),"")</f>
        <v/>
      </c>
      <c r="M61" s="315" t="str">
        <f>IF(C61&lt;&gt;"",HLOOKUP(C61,GB!$C$1:$CG$9,7,FALSE),"")</f>
        <v/>
      </c>
      <c r="N61" s="315" t="str">
        <f>IF(C61&lt;&gt;"",HLOOKUP(C61,GB!$C$1:$CG$9,8,FALSE),"")</f>
        <v/>
      </c>
      <c r="O61" s="315" t="str">
        <f>IF(C61&lt;&gt;"",HLOOKUP(C61,GB!$C$1:$CG$9,9,FALSE),"")</f>
        <v/>
      </c>
      <c r="P61" s="315" t="str">
        <f>IF(C61&lt;&gt;"",HLOOKUP(C61,Comp3!$C$1:$CG$51,51,FALSE),"")</f>
        <v/>
      </c>
      <c r="Q61" s="315" t="str">
        <f>IF(C61&lt;&gt;"",HLOOKUP(C61,GB!$C$1:$CG$22,19,FALSE),"")</f>
        <v/>
      </c>
      <c r="R61" s="315" t="str">
        <f>IF(C61&lt;&gt;"",HLOOKUP(C61,GB!$C$1:$CG$22,20,FALSE),"")</f>
        <v/>
      </c>
      <c r="S61" s="315" t="str">
        <f>IF(C61&lt;&gt;"",HLOOKUP(C61,GB!$C$1:$CG$22,21,FALSE),"")</f>
        <v/>
      </c>
      <c r="T61" s="315" t="str">
        <f>IF(C61&lt;&gt;"",HLOOKUP(C61,GB!$C$1:$CG$22,22,FALSE),"")</f>
        <v/>
      </c>
      <c r="U61" s="315" t="str">
        <f>IF(C61&lt;&gt;"",HLOOKUP(C61,GB!$C$1:$CG$27,24,FALSE),"")</f>
        <v/>
      </c>
      <c r="V61" s="315" t="str">
        <f>IF(C61&lt;&gt;"",HLOOKUP(C61,GB!$C$1:$CG$27,25,FALSE),"")</f>
        <v/>
      </c>
      <c r="W61" s="315" t="str">
        <f>IF(C61&lt;&gt;"",HLOOKUP(C61,GB!$C$1:$CG$27,26,FALSE),"")</f>
        <v/>
      </c>
      <c r="X61" s="315" t="str">
        <f>IF(C61&lt;&gt;"",HLOOKUP(C61,GB!$C$1:$CG$27,27,FALSE),"")</f>
        <v/>
      </c>
      <c r="Y61" s="315" t="str">
        <f>IF(C61&lt;&gt;"",HLOOKUP(C61,GB!$C$1:$CG$49,36,FALSE),"")</f>
        <v/>
      </c>
      <c r="Z61" s="315" t="str">
        <f>IF(C61&lt;&gt;"",HLOOKUP(C61,GB!$C$1:$CG$49,42,FALSE),"")</f>
        <v/>
      </c>
      <c r="AA61" s="315" t="str">
        <f>IF(C61&lt;&gt;"",HLOOKUP(C61,GB!$C$1:$CG$49,43,FALSE),"")</f>
        <v/>
      </c>
      <c r="AB61" s="315" t="str">
        <f>IF(C61&lt;&gt;"",HLOOKUP(C61,GB!$C$1:$CG$49,44,FALSE),"")</f>
        <v/>
      </c>
      <c r="AC61" s="315" t="str">
        <f>IF(C61&lt;&gt;"",HLOOKUP(C61,GB!$C$1:$CG$49,46,FALSE),"")</f>
        <v/>
      </c>
      <c r="AD61" s="315" t="str">
        <f>IF(C61&lt;&gt;"",HLOOKUP(C61,GB!$C$1:$CG$49,47,FALSE),"")</f>
        <v/>
      </c>
      <c r="AE61" s="315" t="str">
        <f>IF(C61&lt;&gt;"",HLOOKUP(C61,GB!$C$1:$CG$49,48,FALSE),"")</f>
        <v/>
      </c>
      <c r="AF61" s="315" t="str">
        <f>IF(C61&lt;&gt;"",HLOOKUP(C61,Comp2!$C$1:$CG$36,36,FALSE),"")</f>
        <v/>
      </c>
      <c r="AG61" s="315" t="str">
        <f>IF(C61&lt;&gt;"",HLOOKUP(C61,'C4'!$C$1:$CG$27,27,FALSE),"")</f>
        <v/>
      </c>
      <c r="AH61" s="283" t="str">
        <f>IF(C61&lt;&gt;"",HLOOKUP(C61,Attest.!$C$1:$CG$4,4,FALSE),"")</f>
        <v/>
      </c>
      <c r="AI61" s="283" t="str">
        <f>IF(C61&lt;&gt;"",HLOOKUP(C61,Attest.!$C$1:$CG$5,5,FALSE),"")</f>
        <v/>
      </c>
      <c r="AJ61" s="323"/>
      <c r="AK61" s="323"/>
      <c r="AL61" s="323"/>
      <c r="AM61" s="323"/>
      <c r="AN61" s="323"/>
      <c r="AO61" s="323"/>
      <c r="AP61" s="323"/>
      <c r="AQ61" s="323"/>
      <c r="AR61" s="323"/>
      <c r="AS61" s="323"/>
      <c r="AT61" s="175" t="str">
        <f t="shared" si="2"/>
        <v/>
      </c>
      <c r="BN61" s="1" t="str">
        <f t="shared" si="3"/>
        <v/>
      </c>
    </row>
    <row r="62" spans="1:66" x14ac:dyDescent="0.2">
      <c r="A62" s="174" t="str">
        <f>IF(Liste!$B81&lt;&gt;"",Liste!$B81,"")</f>
        <v/>
      </c>
      <c r="B62" s="174" t="str">
        <f>IF(Liste!$B81&lt;&gt;"",Liste!$C81,"")</f>
        <v/>
      </c>
      <c r="C62" s="174" t="str">
        <f>IF(Liste!$B81&lt;&gt;"",A62&amp;" "&amp;B62,"")</f>
        <v/>
      </c>
      <c r="D62" s="175" t="str">
        <f>IF(Liste!$B81&lt;&gt;"",Liste!$D81,"")</f>
        <v/>
      </c>
      <c r="E62" s="174" t="str">
        <f>IF(Liste!$B81&lt;&gt;"",Liste!$E81,"")</f>
        <v/>
      </c>
      <c r="F62" s="176" t="str">
        <f>IF(A62="","",Liste!$E$6)</f>
        <v/>
      </c>
      <c r="G62" s="174" t="str">
        <f>IF(Liste!$B81&lt;&gt;"",Liste!$F81,"")</f>
        <v/>
      </c>
      <c r="H62" s="175" t="str">
        <f>IF(C62&lt;&gt;"",Liste!L81,"")</f>
        <v/>
      </c>
      <c r="I62" s="315" t="str">
        <f>IF(C62&lt;&gt;"",HLOOKUP(C62,Comp1!$C$1:$CG$51,51,FALSE),"")</f>
        <v/>
      </c>
      <c r="J62" s="315" t="str">
        <f>IF(C62&lt;&gt;"",HLOOKUP(C62,GB!$C$1:$CG$9,4,FALSE),"")</f>
        <v/>
      </c>
      <c r="K62" s="315" t="str">
        <f>IF(C62&lt;&gt;"",HLOOKUP(C62,GB!$C$1:$CG$9,5,FALSE),"")</f>
        <v/>
      </c>
      <c r="L62" s="315" t="str">
        <f>IF(C62&lt;&gt;"",HLOOKUP(C62,GB!$C$1:$CG$9,6,FALSE),"")</f>
        <v/>
      </c>
      <c r="M62" s="315" t="str">
        <f>IF(C62&lt;&gt;"",HLOOKUP(C62,GB!$C$1:$CG$9,7,FALSE),"")</f>
        <v/>
      </c>
      <c r="N62" s="315" t="str">
        <f>IF(C62&lt;&gt;"",HLOOKUP(C62,GB!$C$1:$CG$9,8,FALSE),"")</f>
        <v/>
      </c>
      <c r="O62" s="315" t="str">
        <f>IF(C62&lt;&gt;"",HLOOKUP(C62,GB!$C$1:$CG$9,9,FALSE),"")</f>
        <v/>
      </c>
      <c r="P62" s="315" t="str">
        <f>IF(C62&lt;&gt;"",HLOOKUP(C62,Comp3!$C$1:$CG$51,51,FALSE),"")</f>
        <v/>
      </c>
      <c r="Q62" s="315" t="str">
        <f>IF(C62&lt;&gt;"",HLOOKUP(C62,GB!$C$1:$CG$22,19,FALSE),"")</f>
        <v/>
      </c>
      <c r="R62" s="315" t="str">
        <f>IF(C62&lt;&gt;"",HLOOKUP(C62,GB!$C$1:$CG$22,20,FALSE),"")</f>
        <v/>
      </c>
      <c r="S62" s="315" t="str">
        <f>IF(C62&lt;&gt;"",HLOOKUP(C62,GB!$C$1:$CG$22,21,FALSE),"")</f>
        <v/>
      </c>
      <c r="T62" s="315" t="str">
        <f>IF(C62&lt;&gt;"",HLOOKUP(C62,GB!$C$1:$CG$22,22,FALSE),"")</f>
        <v/>
      </c>
      <c r="U62" s="315" t="str">
        <f>IF(C62&lt;&gt;"",HLOOKUP(C62,GB!$C$1:$CG$27,24,FALSE),"")</f>
        <v/>
      </c>
      <c r="V62" s="315" t="str">
        <f>IF(C62&lt;&gt;"",HLOOKUP(C62,GB!$C$1:$CG$27,25,FALSE),"")</f>
        <v/>
      </c>
      <c r="W62" s="315" t="str">
        <f>IF(C62&lt;&gt;"",HLOOKUP(C62,GB!$C$1:$CG$27,26,FALSE),"")</f>
        <v/>
      </c>
      <c r="X62" s="315" t="str">
        <f>IF(C62&lt;&gt;"",HLOOKUP(C62,GB!$C$1:$CG$27,27,FALSE),"")</f>
        <v/>
      </c>
      <c r="Y62" s="315" t="str">
        <f>IF(C62&lt;&gt;"",HLOOKUP(C62,GB!$C$1:$CG$49,36,FALSE),"")</f>
        <v/>
      </c>
      <c r="Z62" s="315" t="str">
        <f>IF(C62&lt;&gt;"",HLOOKUP(C62,GB!$C$1:$CG$49,42,FALSE),"")</f>
        <v/>
      </c>
      <c r="AA62" s="315" t="str">
        <f>IF(C62&lt;&gt;"",HLOOKUP(C62,GB!$C$1:$CG$49,43,FALSE),"")</f>
        <v/>
      </c>
      <c r="AB62" s="315" t="str">
        <f>IF(C62&lt;&gt;"",HLOOKUP(C62,GB!$C$1:$CG$49,44,FALSE),"")</f>
        <v/>
      </c>
      <c r="AC62" s="315" t="str">
        <f>IF(C62&lt;&gt;"",HLOOKUP(C62,GB!$C$1:$CG$49,46,FALSE),"")</f>
        <v/>
      </c>
      <c r="AD62" s="315" t="str">
        <f>IF(C62&lt;&gt;"",HLOOKUP(C62,GB!$C$1:$CG$49,47,FALSE),"")</f>
        <v/>
      </c>
      <c r="AE62" s="315" t="str">
        <f>IF(C62&lt;&gt;"",HLOOKUP(C62,GB!$C$1:$CG$49,48,FALSE),"")</f>
        <v/>
      </c>
      <c r="AF62" s="315" t="str">
        <f>IF(C62&lt;&gt;"",HLOOKUP(C62,Comp2!$C$1:$CG$36,36,FALSE),"")</f>
        <v/>
      </c>
      <c r="AG62" s="315" t="str">
        <f>IF(C62&lt;&gt;"",HLOOKUP(C62,'C4'!$C$1:$CG$27,27,FALSE),"")</f>
        <v/>
      </c>
      <c r="AH62" s="283" t="str">
        <f>IF(C62&lt;&gt;"",HLOOKUP(C62,Attest.!$C$1:$CG$4,4,FALSE),"")</f>
        <v/>
      </c>
      <c r="AI62" s="283" t="str">
        <f>IF(C62&lt;&gt;"",HLOOKUP(C62,Attest.!$C$1:$CG$5,5,FALSE),"")</f>
        <v/>
      </c>
      <c r="AJ62" s="323"/>
      <c r="AK62" s="323"/>
      <c r="AL62" s="323"/>
      <c r="AM62" s="323"/>
      <c r="AN62" s="323"/>
      <c r="AO62" s="323"/>
      <c r="AP62" s="323"/>
      <c r="AQ62" s="323"/>
      <c r="AR62" s="323"/>
      <c r="AS62" s="323"/>
      <c r="AT62" s="175" t="str">
        <f t="shared" si="2"/>
        <v/>
      </c>
      <c r="BN62" s="1" t="str">
        <f t="shared" si="3"/>
        <v/>
      </c>
    </row>
    <row r="63" spans="1:66" x14ac:dyDescent="0.2">
      <c r="A63" s="174" t="str">
        <f>IF(Liste!$B82&lt;&gt;"",Liste!$B82,"")</f>
        <v/>
      </c>
      <c r="B63" s="174" t="str">
        <f>IF(Liste!$B82&lt;&gt;"",Liste!$C82,"")</f>
        <v/>
      </c>
      <c r="C63" s="174" t="str">
        <f>IF(Liste!$B82&lt;&gt;"",A63&amp;" "&amp;B63,"")</f>
        <v/>
      </c>
      <c r="D63" s="175" t="str">
        <f>IF(Liste!$B82&lt;&gt;"",Liste!$D82,"")</f>
        <v/>
      </c>
      <c r="E63" s="174" t="str">
        <f>IF(Liste!$B82&lt;&gt;"",Liste!$E82,"")</f>
        <v/>
      </c>
      <c r="F63" s="176" t="str">
        <f>IF(A63="","",Liste!$E$6)</f>
        <v/>
      </c>
      <c r="G63" s="174" t="str">
        <f>IF(Liste!$B82&lt;&gt;"",Liste!$F82,"")</f>
        <v/>
      </c>
      <c r="H63" s="175" t="str">
        <f>IF(C63&lt;&gt;"",Liste!L82,"")</f>
        <v/>
      </c>
      <c r="I63" s="315" t="str">
        <f>IF(C63&lt;&gt;"",HLOOKUP(C63,Comp1!$C$1:$CG$51,51,FALSE),"")</f>
        <v/>
      </c>
      <c r="J63" s="315" t="str">
        <f>IF(C63&lt;&gt;"",HLOOKUP(C63,GB!$C$1:$CG$9,4,FALSE),"")</f>
        <v/>
      </c>
      <c r="K63" s="315" t="str">
        <f>IF(C63&lt;&gt;"",HLOOKUP(C63,GB!$C$1:$CG$9,5,FALSE),"")</f>
        <v/>
      </c>
      <c r="L63" s="315" t="str">
        <f>IF(C63&lt;&gt;"",HLOOKUP(C63,GB!$C$1:$CG$9,6,FALSE),"")</f>
        <v/>
      </c>
      <c r="M63" s="315" t="str">
        <f>IF(C63&lt;&gt;"",HLOOKUP(C63,GB!$C$1:$CG$9,7,FALSE),"")</f>
        <v/>
      </c>
      <c r="N63" s="315" t="str">
        <f>IF(C63&lt;&gt;"",HLOOKUP(C63,GB!$C$1:$CG$9,8,FALSE),"")</f>
        <v/>
      </c>
      <c r="O63" s="315" t="str">
        <f>IF(C63&lt;&gt;"",HLOOKUP(C63,GB!$C$1:$CG$9,9,FALSE),"")</f>
        <v/>
      </c>
      <c r="P63" s="315" t="str">
        <f>IF(C63&lt;&gt;"",HLOOKUP(C63,Comp3!$C$1:$CG$51,51,FALSE),"")</f>
        <v/>
      </c>
      <c r="Q63" s="315" t="str">
        <f>IF(C63&lt;&gt;"",HLOOKUP(C63,GB!$C$1:$CG$22,19,FALSE),"")</f>
        <v/>
      </c>
      <c r="R63" s="315" t="str">
        <f>IF(C63&lt;&gt;"",HLOOKUP(C63,GB!$C$1:$CG$22,20,FALSE),"")</f>
        <v/>
      </c>
      <c r="S63" s="315" t="str">
        <f>IF(C63&lt;&gt;"",HLOOKUP(C63,GB!$C$1:$CG$22,21,FALSE),"")</f>
        <v/>
      </c>
      <c r="T63" s="315" t="str">
        <f>IF(C63&lt;&gt;"",HLOOKUP(C63,GB!$C$1:$CG$22,22,FALSE),"")</f>
        <v/>
      </c>
      <c r="U63" s="315" t="str">
        <f>IF(C63&lt;&gt;"",HLOOKUP(C63,GB!$C$1:$CG$27,24,FALSE),"")</f>
        <v/>
      </c>
      <c r="V63" s="315" t="str">
        <f>IF(C63&lt;&gt;"",HLOOKUP(C63,GB!$C$1:$CG$27,25,FALSE),"")</f>
        <v/>
      </c>
      <c r="W63" s="315" t="str">
        <f>IF(C63&lt;&gt;"",HLOOKUP(C63,GB!$C$1:$CG$27,26,FALSE),"")</f>
        <v/>
      </c>
      <c r="X63" s="315" t="str">
        <f>IF(C63&lt;&gt;"",HLOOKUP(C63,GB!$C$1:$CG$27,27,FALSE),"")</f>
        <v/>
      </c>
      <c r="Y63" s="315" t="str">
        <f>IF(C63&lt;&gt;"",HLOOKUP(C63,GB!$C$1:$CG$49,36,FALSE),"")</f>
        <v/>
      </c>
      <c r="Z63" s="315" t="str">
        <f>IF(C63&lt;&gt;"",HLOOKUP(C63,GB!$C$1:$CG$49,42,FALSE),"")</f>
        <v/>
      </c>
      <c r="AA63" s="315" t="str">
        <f>IF(C63&lt;&gt;"",HLOOKUP(C63,GB!$C$1:$CG$49,43,FALSE),"")</f>
        <v/>
      </c>
      <c r="AB63" s="315" t="str">
        <f>IF(C63&lt;&gt;"",HLOOKUP(C63,GB!$C$1:$CG$49,44,FALSE),"")</f>
        <v/>
      </c>
      <c r="AC63" s="315" t="str">
        <f>IF(C63&lt;&gt;"",HLOOKUP(C63,GB!$C$1:$CG$49,46,FALSE),"")</f>
        <v/>
      </c>
      <c r="AD63" s="315" t="str">
        <f>IF(C63&lt;&gt;"",HLOOKUP(C63,GB!$C$1:$CG$49,47,FALSE),"")</f>
        <v/>
      </c>
      <c r="AE63" s="315" t="str">
        <f>IF(C63&lt;&gt;"",HLOOKUP(C63,GB!$C$1:$CG$49,48,FALSE),"")</f>
        <v/>
      </c>
      <c r="AF63" s="315" t="str">
        <f>IF(C63&lt;&gt;"",HLOOKUP(C63,Comp2!$C$1:$CG$36,36,FALSE),"")</f>
        <v/>
      </c>
      <c r="AG63" s="315" t="str">
        <f>IF(C63&lt;&gt;"",HLOOKUP(C63,'C4'!$C$1:$CG$27,27,FALSE),"")</f>
        <v/>
      </c>
      <c r="AH63" s="283" t="str">
        <f>IF(C63&lt;&gt;"",HLOOKUP(C63,Attest.!$C$1:$CG$4,4,FALSE),"")</f>
        <v/>
      </c>
      <c r="AI63" s="283" t="str">
        <f>IF(C63&lt;&gt;"",HLOOKUP(C63,Attest.!$C$1:$CG$5,5,FALSE),"")</f>
        <v/>
      </c>
      <c r="AJ63" s="323"/>
      <c r="AK63" s="323"/>
      <c r="AL63" s="323"/>
      <c r="AM63" s="323"/>
      <c r="AN63" s="323"/>
      <c r="AO63" s="323"/>
      <c r="AP63" s="323"/>
      <c r="AQ63" s="323"/>
      <c r="AR63" s="323"/>
      <c r="AS63" s="323"/>
      <c r="AT63" s="175" t="str">
        <f t="shared" si="2"/>
        <v/>
      </c>
      <c r="BN63" s="1" t="str">
        <f t="shared" si="3"/>
        <v/>
      </c>
    </row>
    <row r="64" spans="1:66" x14ac:dyDescent="0.2">
      <c r="A64" s="174" t="str">
        <f>IF(Liste!$B83&lt;&gt;"",Liste!$B83,"")</f>
        <v/>
      </c>
      <c r="B64" s="174" t="str">
        <f>IF(Liste!$B83&lt;&gt;"",Liste!$C83,"")</f>
        <v/>
      </c>
      <c r="C64" s="174" t="str">
        <f>IF(Liste!$B83&lt;&gt;"",A64&amp;" "&amp;B64,"")</f>
        <v/>
      </c>
      <c r="D64" s="175" t="str">
        <f>IF(Liste!$B83&lt;&gt;"",Liste!$D83,"")</f>
        <v/>
      </c>
      <c r="E64" s="174" t="str">
        <f>IF(Liste!$B83&lt;&gt;"",Liste!$E83,"")</f>
        <v/>
      </c>
      <c r="F64" s="176" t="str">
        <f>IF(A64="","",Liste!$E$6)</f>
        <v/>
      </c>
      <c r="G64" s="174" t="str">
        <f>IF(Liste!$B83&lt;&gt;"",Liste!$F83,"")</f>
        <v/>
      </c>
      <c r="H64" s="175" t="str">
        <f>IF(C64&lt;&gt;"",Liste!L83,"")</f>
        <v/>
      </c>
      <c r="I64" s="315" t="str">
        <f>IF(C64&lt;&gt;"",HLOOKUP(C64,Comp1!$C$1:$CG$51,51,FALSE),"")</f>
        <v/>
      </c>
      <c r="J64" s="315" t="str">
        <f>IF(C64&lt;&gt;"",HLOOKUP(C64,GB!$C$1:$CG$9,4,FALSE),"")</f>
        <v/>
      </c>
      <c r="K64" s="315" t="str">
        <f>IF(C64&lt;&gt;"",HLOOKUP(C64,GB!$C$1:$CG$9,5,FALSE),"")</f>
        <v/>
      </c>
      <c r="L64" s="315" t="str">
        <f>IF(C64&lt;&gt;"",HLOOKUP(C64,GB!$C$1:$CG$9,6,FALSE),"")</f>
        <v/>
      </c>
      <c r="M64" s="315" t="str">
        <f>IF(C64&lt;&gt;"",HLOOKUP(C64,GB!$C$1:$CG$9,7,FALSE),"")</f>
        <v/>
      </c>
      <c r="N64" s="315" t="str">
        <f>IF(C64&lt;&gt;"",HLOOKUP(C64,GB!$C$1:$CG$9,8,FALSE),"")</f>
        <v/>
      </c>
      <c r="O64" s="315" t="str">
        <f>IF(C64&lt;&gt;"",HLOOKUP(C64,GB!$C$1:$CG$9,9,FALSE),"")</f>
        <v/>
      </c>
      <c r="P64" s="315" t="str">
        <f>IF(C64&lt;&gt;"",HLOOKUP(C64,Comp3!$C$1:$CG$51,51,FALSE),"")</f>
        <v/>
      </c>
      <c r="Q64" s="315" t="str">
        <f>IF(C64&lt;&gt;"",HLOOKUP(C64,GB!$C$1:$CG$22,19,FALSE),"")</f>
        <v/>
      </c>
      <c r="R64" s="315" t="str">
        <f>IF(C64&lt;&gt;"",HLOOKUP(C64,GB!$C$1:$CG$22,20,FALSE),"")</f>
        <v/>
      </c>
      <c r="S64" s="315" t="str">
        <f>IF(C64&lt;&gt;"",HLOOKUP(C64,GB!$C$1:$CG$22,21,FALSE),"")</f>
        <v/>
      </c>
      <c r="T64" s="315" t="str">
        <f>IF(C64&lt;&gt;"",HLOOKUP(C64,GB!$C$1:$CG$22,22,FALSE),"")</f>
        <v/>
      </c>
      <c r="U64" s="315" t="str">
        <f>IF(C64&lt;&gt;"",HLOOKUP(C64,GB!$C$1:$CG$27,24,FALSE),"")</f>
        <v/>
      </c>
      <c r="V64" s="315" t="str">
        <f>IF(C64&lt;&gt;"",HLOOKUP(C64,GB!$C$1:$CG$27,25,FALSE),"")</f>
        <v/>
      </c>
      <c r="W64" s="315" t="str">
        <f>IF(C64&lt;&gt;"",HLOOKUP(C64,GB!$C$1:$CG$27,26,FALSE),"")</f>
        <v/>
      </c>
      <c r="X64" s="315" t="str">
        <f>IF(C64&lt;&gt;"",HLOOKUP(C64,GB!$C$1:$CG$27,27,FALSE),"")</f>
        <v/>
      </c>
      <c r="Y64" s="315" t="str">
        <f>IF(C64&lt;&gt;"",HLOOKUP(C64,GB!$C$1:$CG$49,36,FALSE),"")</f>
        <v/>
      </c>
      <c r="Z64" s="315" t="str">
        <f>IF(C64&lt;&gt;"",HLOOKUP(C64,GB!$C$1:$CG$49,42,FALSE),"")</f>
        <v/>
      </c>
      <c r="AA64" s="315" t="str">
        <f>IF(C64&lt;&gt;"",HLOOKUP(C64,GB!$C$1:$CG$49,43,FALSE),"")</f>
        <v/>
      </c>
      <c r="AB64" s="315" t="str">
        <f>IF(C64&lt;&gt;"",HLOOKUP(C64,GB!$C$1:$CG$49,44,FALSE),"")</f>
        <v/>
      </c>
      <c r="AC64" s="315" t="str">
        <f>IF(C64&lt;&gt;"",HLOOKUP(C64,GB!$C$1:$CG$49,46,FALSE),"")</f>
        <v/>
      </c>
      <c r="AD64" s="315" t="str">
        <f>IF(C64&lt;&gt;"",HLOOKUP(C64,GB!$C$1:$CG$49,47,FALSE),"")</f>
        <v/>
      </c>
      <c r="AE64" s="315" t="str">
        <f>IF(C64&lt;&gt;"",HLOOKUP(C64,GB!$C$1:$CG$49,48,FALSE),"")</f>
        <v/>
      </c>
      <c r="AF64" s="315" t="str">
        <f>IF(C64&lt;&gt;"",HLOOKUP(C64,Comp2!$C$1:$CG$36,36,FALSE),"")</f>
        <v/>
      </c>
      <c r="AG64" s="315" t="str">
        <f>IF(C64&lt;&gt;"",HLOOKUP(C64,'C4'!$C$1:$CG$27,27,FALSE),"")</f>
        <v/>
      </c>
      <c r="AH64" s="283" t="str">
        <f>IF(C64&lt;&gt;"",HLOOKUP(C64,Attest.!$C$1:$CG$4,4,FALSE),"")</f>
        <v/>
      </c>
      <c r="AI64" s="283" t="str">
        <f>IF(C64&lt;&gt;"",HLOOKUP(C64,Attest.!$C$1:$CG$5,5,FALSE),"")</f>
        <v/>
      </c>
      <c r="AJ64" s="323"/>
      <c r="AK64" s="323"/>
      <c r="AL64" s="323"/>
      <c r="AM64" s="323"/>
      <c r="AN64" s="323"/>
      <c r="AO64" s="323"/>
      <c r="AP64" s="323"/>
      <c r="AQ64" s="323"/>
      <c r="AR64" s="323"/>
      <c r="AS64" s="323"/>
      <c r="AT64" s="175" t="str">
        <f t="shared" si="2"/>
        <v/>
      </c>
      <c r="BN64" s="1" t="str">
        <f t="shared" si="3"/>
        <v/>
      </c>
    </row>
    <row r="65" spans="1:66" x14ac:dyDescent="0.2">
      <c r="A65" s="174" t="str">
        <f>IF(Liste!$B84&lt;&gt;"",Liste!$B84,"")</f>
        <v/>
      </c>
      <c r="B65" s="174" t="str">
        <f>IF(Liste!$B84&lt;&gt;"",Liste!$C84,"")</f>
        <v/>
      </c>
      <c r="C65" s="174" t="str">
        <f>IF(Liste!$B84&lt;&gt;"",A65&amp;" "&amp;B65,"")</f>
        <v/>
      </c>
      <c r="D65" s="175" t="str">
        <f>IF(Liste!$B84&lt;&gt;"",Liste!$D84,"")</f>
        <v/>
      </c>
      <c r="E65" s="174" t="str">
        <f>IF(Liste!$B84&lt;&gt;"",Liste!$E84,"")</f>
        <v/>
      </c>
      <c r="F65" s="176" t="str">
        <f>IF(A65="","",Liste!$E$6)</f>
        <v/>
      </c>
      <c r="G65" s="174" t="str">
        <f>IF(Liste!$B84&lt;&gt;"",Liste!$F84,"")</f>
        <v/>
      </c>
      <c r="H65" s="175" t="str">
        <f>IF(C65&lt;&gt;"",Liste!L84,"")</f>
        <v/>
      </c>
      <c r="I65" s="315" t="str">
        <f>IF(C65&lt;&gt;"",HLOOKUP(C65,Comp1!$C$1:$CG$51,51,FALSE),"")</f>
        <v/>
      </c>
      <c r="J65" s="315" t="str">
        <f>IF(C65&lt;&gt;"",HLOOKUP(C65,GB!$C$1:$CG$9,4,FALSE),"")</f>
        <v/>
      </c>
      <c r="K65" s="315" t="str">
        <f>IF(C65&lt;&gt;"",HLOOKUP(C65,GB!$C$1:$CG$9,5,FALSE),"")</f>
        <v/>
      </c>
      <c r="L65" s="315" t="str">
        <f>IF(C65&lt;&gt;"",HLOOKUP(C65,GB!$C$1:$CG$9,6,FALSE),"")</f>
        <v/>
      </c>
      <c r="M65" s="315" t="str">
        <f>IF(C65&lt;&gt;"",HLOOKUP(C65,GB!$C$1:$CG$9,7,FALSE),"")</f>
        <v/>
      </c>
      <c r="N65" s="315" t="str">
        <f>IF(C65&lt;&gt;"",HLOOKUP(C65,GB!$C$1:$CG$9,8,FALSE),"")</f>
        <v/>
      </c>
      <c r="O65" s="315" t="str">
        <f>IF(C65&lt;&gt;"",HLOOKUP(C65,GB!$C$1:$CG$9,9,FALSE),"")</f>
        <v/>
      </c>
      <c r="P65" s="315" t="str">
        <f>IF(C65&lt;&gt;"",HLOOKUP(C65,Comp3!$C$1:$CG$51,51,FALSE),"")</f>
        <v/>
      </c>
      <c r="Q65" s="315" t="str">
        <f>IF(C65&lt;&gt;"",HLOOKUP(C65,GB!$C$1:$CG$22,19,FALSE),"")</f>
        <v/>
      </c>
      <c r="R65" s="315" t="str">
        <f>IF(C65&lt;&gt;"",HLOOKUP(C65,GB!$C$1:$CG$22,20,FALSE),"")</f>
        <v/>
      </c>
      <c r="S65" s="315" t="str">
        <f>IF(C65&lt;&gt;"",HLOOKUP(C65,GB!$C$1:$CG$22,21,FALSE),"")</f>
        <v/>
      </c>
      <c r="T65" s="315" t="str">
        <f>IF(C65&lt;&gt;"",HLOOKUP(C65,GB!$C$1:$CG$22,22,FALSE),"")</f>
        <v/>
      </c>
      <c r="U65" s="315" t="str">
        <f>IF(C65&lt;&gt;"",HLOOKUP(C65,GB!$C$1:$CG$27,24,FALSE),"")</f>
        <v/>
      </c>
      <c r="V65" s="315" t="str">
        <f>IF(C65&lt;&gt;"",HLOOKUP(C65,GB!$C$1:$CG$27,25,FALSE),"")</f>
        <v/>
      </c>
      <c r="W65" s="315" t="str">
        <f>IF(C65&lt;&gt;"",HLOOKUP(C65,GB!$C$1:$CG$27,26,FALSE),"")</f>
        <v/>
      </c>
      <c r="X65" s="315" t="str">
        <f>IF(C65&lt;&gt;"",HLOOKUP(C65,GB!$C$1:$CG$27,27,FALSE),"")</f>
        <v/>
      </c>
      <c r="Y65" s="315" t="str">
        <f>IF(C65&lt;&gt;"",HLOOKUP(C65,GB!$C$1:$CG$49,36,FALSE),"")</f>
        <v/>
      </c>
      <c r="Z65" s="315" t="str">
        <f>IF(C65&lt;&gt;"",HLOOKUP(C65,GB!$C$1:$CG$49,42,FALSE),"")</f>
        <v/>
      </c>
      <c r="AA65" s="315" t="str">
        <f>IF(C65&lt;&gt;"",HLOOKUP(C65,GB!$C$1:$CG$49,43,FALSE),"")</f>
        <v/>
      </c>
      <c r="AB65" s="315" t="str">
        <f>IF(C65&lt;&gt;"",HLOOKUP(C65,GB!$C$1:$CG$49,44,FALSE),"")</f>
        <v/>
      </c>
      <c r="AC65" s="315" t="str">
        <f>IF(C65&lt;&gt;"",HLOOKUP(C65,GB!$C$1:$CG$49,46,FALSE),"")</f>
        <v/>
      </c>
      <c r="AD65" s="315" t="str">
        <f>IF(C65&lt;&gt;"",HLOOKUP(C65,GB!$C$1:$CG$49,47,FALSE),"")</f>
        <v/>
      </c>
      <c r="AE65" s="315" t="str">
        <f>IF(C65&lt;&gt;"",HLOOKUP(C65,GB!$C$1:$CG$49,48,FALSE),"")</f>
        <v/>
      </c>
      <c r="AF65" s="315" t="str">
        <f>IF(C65&lt;&gt;"",HLOOKUP(C65,Comp2!$C$1:$CG$36,36,FALSE),"")</f>
        <v/>
      </c>
      <c r="AG65" s="315" t="str">
        <f>IF(C65&lt;&gt;"",HLOOKUP(C65,'C4'!$C$1:$CG$27,27,FALSE),"")</f>
        <v/>
      </c>
      <c r="AH65" s="283" t="str">
        <f>IF(C65&lt;&gt;"",HLOOKUP(C65,Attest.!$C$1:$CG$4,4,FALSE),"")</f>
        <v/>
      </c>
      <c r="AI65" s="283" t="str">
        <f>IF(C65&lt;&gt;"",HLOOKUP(C65,Attest.!$C$1:$CG$5,5,FALSE),"")</f>
        <v/>
      </c>
      <c r="AJ65" s="323"/>
      <c r="AK65" s="323"/>
      <c r="AL65" s="323"/>
      <c r="AM65" s="323"/>
      <c r="AN65" s="323"/>
      <c r="AO65" s="323"/>
      <c r="AP65" s="323"/>
      <c r="AQ65" s="323"/>
      <c r="AR65" s="323"/>
      <c r="AS65" s="323"/>
      <c r="AT65" s="175" t="str">
        <f t="shared" si="2"/>
        <v/>
      </c>
      <c r="BN65" s="1" t="str">
        <f t="shared" si="3"/>
        <v/>
      </c>
    </row>
    <row r="66" spans="1:66" x14ac:dyDescent="0.2">
      <c r="A66" s="174" t="str">
        <f>IF(Liste!$B85&lt;&gt;"",Liste!$B85,"")</f>
        <v/>
      </c>
      <c r="B66" s="174" t="str">
        <f>IF(Liste!$B85&lt;&gt;"",Liste!$C85,"")</f>
        <v/>
      </c>
      <c r="C66" s="174" t="str">
        <f>IF(Liste!$B85&lt;&gt;"",A66&amp;" "&amp;B66,"")</f>
        <v/>
      </c>
      <c r="D66" s="175" t="str">
        <f>IF(Liste!$B85&lt;&gt;"",Liste!$D85,"")</f>
        <v/>
      </c>
      <c r="E66" s="174" t="str">
        <f>IF(Liste!$B85&lt;&gt;"",Liste!$E85,"")</f>
        <v/>
      </c>
      <c r="F66" s="176" t="str">
        <f>IF(A66="","",Liste!$E$6)</f>
        <v/>
      </c>
      <c r="G66" s="174" t="str">
        <f>IF(Liste!$B85&lt;&gt;"",Liste!$F85,"")</f>
        <v/>
      </c>
      <c r="H66" s="175" t="str">
        <f>IF(C66&lt;&gt;"",Liste!L85,"")</f>
        <v/>
      </c>
      <c r="I66" s="315" t="str">
        <f>IF(C66&lt;&gt;"",HLOOKUP(C66,Comp1!$C$1:$CG$51,51,FALSE),"")</f>
        <v/>
      </c>
      <c r="J66" s="315" t="str">
        <f>IF(C66&lt;&gt;"",HLOOKUP(C66,GB!$C$1:$CG$9,4,FALSE),"")</f>
        <v/>
      </c>
      <c r="K66" s="315" t="str">
        <f>IF(C66&lt;&gt;"",HLOOKUP(C66,GB!$C$1:$CG$9,5,FALSE),"")</f>
        <v/>
      </c>
      <c r="L66" s="315" t="str">
        <f>IF(C66&lt;&gt;"",HLOOKUP(C66,GB!$C$1:$CG$9,6,FALSE),"")</f>
        <v/>
      </c>
      <c r="M66" s="315" t="str">
        <f>IF(C66&lt;&gt;"",HLOOKUP(C66,GB!$C$1:$CG$9,7,FALSE),"")</f>
        <v/>
      </c>
      <c r="N66" s="315" t="str">
        <f>IF(C66&lt;&gt;"",HLOOKUP(C66,GB!$C$1:$CG$9,8,FALSE),"")</f>
        <v/>
      </c>
      <c r="O66" s="315" t="str">
        <f>IF(C66&lt;&gt;"",HLOOKUP(C66,GB!$C$1:$CG$9,9,FALSE),"")</f>
        <v/>
      </c>
      <c r="P66" s="315" t="str">
        <f>IF(C66&lt;&gt;"",HLOOKUP(C66,Comp3!$C$1:$CG$51,51,FALSE),"")</f>
        <v/>
      </c>
      <c r="Q66" s="315" t="str">
        <f>IF(C66&lt;&gt;"",HLOOKUP(C66,GB!$C$1:$CG$22,19,FALSE),"")</f>
        <v/>
      </c>
      <c r="R66" s="315" t="str">
        <f>IF(C66&lt;&gt;"",HLOOKUP(C66,GB!$C$1:$CG$22,20,FALSE),"")</f>
        <v/>
      </c>
      <c r="S66" s="315" t="str">
        <f>IF(C66&lt;&gt;"",HLOOKUP(C66,GB!$C$1:$CG$22,21,FALSE),"")</f>
        <v/>
      </c>
      <c r="T66" s="315" t="str">
        <f>IF(C66&lt;&gt;"",HLOOKUP(C66,GB!$C$1:$CG$22,22,FALSE),"")</f>
        <v/>
      </c>
      <c r="U66" s="315" t="str">
        <f>IF(C66&lt;&gt;"",HLOOKUP(C66,GB!$C$1:$CG$27,24,FALSE),"")</f>
        <v/>
      </c>
      <c r="V66" s="315" t="str">
        <f>IF(C66&lt;&gt;"",HLOOKUP(C66,GB!$C$1:$CG$27,25,FALSE),"")</f>
        <v/>
      </c>
      <c r="W66" s="315" t="str">
        <f>IF(C66&lt;&gt;"",HLOOKUP(C66,GB!$C$1:$CG$27,26,FALSE),"")</f>
        <v/>
      </c>
      <c r="X66" s="315" t="str">
        <f>IF(C66&lt;&gt;"",HLOOKUP(C66,GB!$C$1:$CG$27,27,FALSE),"")</f>
        <v/>
      </c>
      <c r="Y66" s="315" t="str">
        <f>IF(C66&lt;&gt;"",HLOOKUP(C66,GB!$C$1:$CG$49,36,FALSE),"")</f>
        <v/>
      </c>
      <c r="Z66" s="315" t="str">
        <f>IF(C66&lt;&gt;"",HLOOKUP(C66,GB!$C$1:$CG$49,42,FALSE),"")</f>
        <v/>
      </c>
      <c r="AA66" s="315" t="str">
        <f>IF(C66&lt;&gt;"",HLOOKUP(C66,GB!$C$1:$CG$49,43,FALSE),"")</f>
        <v/>
      </c>
      <c r="AB66" s="315" t="str">
        <f>IF(C66&lt;&gt;"",HLOOKUP(C66,GB!$C$1:$CG$49,44,FALSE),"")</f>
        <v/>
      </c>
      <c r="AC66" s="315" t="str">
        <f>IF(C66&lt;&gt;"",HLOOKUP(C66,GB!$C$1:$CG$49,46,FALSE),"")</f>
        <v/>
      </c>
      <c r="AD66" s="315" t="str">
        <f>IF(C66&lt;&gt;"",HLOOKUP(C66,GB!$C$1:$CG$49,47,FALSE),"")</f>
        <v/>
      </c>
      <c r="AE66" s="315" t="str">
        <f>IF(C66&lt;&gt;"",HLOOKUP(C66,GB!$C$1:$CG$49,48,FALSE),"")</f>
        <v/>
      </c>
      <c r="AF66" s="315" t="str">
        <f>IF(C66&lt;&gt;"",HLOOKUP(C66,Comp2!$C$1:$CG$36,36,FALSE),"")</f>
        <v/>
      </c>
      <c r="AG66" s="315" t="str">
        <f>IF(C66&lt;&gt;"",HLOOKUP(C66,'C4'!$C$1:$CG$27,27,FALSE),"")</f>
        <v/>
      </c>
      <c r="AH66" s="283" t="str">
        <f>IF(C66&lt;&gt;"",HLOOKUP(C66,Attest.!$C$1:$CG$4,4,FALSE),"")</f>
        <v/>
      </c>
      <c r="AI66" s="283" t="str">
        <f>IF(C66&lt;&gt;"",HLOOKUP(C66,Attest.!$C$1:$CG$5,5,FALSE),"")</f>
        <v/>
      </c>
      <c r="AJ66" s="323"/>
      <c r="AK66" s="323"/>
      <c r="AL66" s="323"/>
      <c r="AM66" s="323"/>
      <c r="AN66" s="323"/>
      <c r="AO66" s="323"/>
      <c r="AP66" s="323"/>
      <c r="AQ66" s="323"/>
      <c r="AR66" s="323"/>
      <c r="AS66" s="323"/>
      <c r="AT66" s="175" t="str">
        <f t="shared" si="2"/>
        <v/>
      </c>
      <c r="BN66" s="1" t="str">
        <f t="shared" si="3"/>
        <v/>
      </c>
    </row>
    <row r="67" spans="1:66" x14ac:dyDescent="0.2">
      <c r="A67" s="174" t="str">
        <f>IF(Liste!$B86&lt;&gt;"",Liste!$B86,"")</f>
        <v/>
      </c>
      <c r="B67" s="174" t="str">
        <f>IF(Liste!$B86&lt;&gt;"",Liste!$C86,"")</f>
        <v/>
      </c>
      <c r="C67" s="174" t="str">
        <f>IF(Liste!$B86&lt;&gt;"",A67&amp;" "&amp;B67,"")</f>
        <v/>
      </c>
      <c r="D67" s="175" t="str">
        <f>IF(Liste!$B86&lt;&gt;"",Liste!$D86,"")</f>
        <v/>
      </c>
      <c r="E67" s="174" t="str">
        <f>IF(Liste!$B86&lt;&gt;"",Liste!$E86,"")</f>
        <v/>
      </c>
      <c r="F67" s="176" t="str">
        <f>IF(A67="","",Liste!$E$6)</f>
        <v/>
      </c>
      <c r="G67" s="174" t="str">
        <f>IF(Liste!$B86&lt;&gt;"",Liste!$F86,"")</f>
        <v/>
      </c>
      <c r="H67" s="175" t="str">
        <f>IF(C67&lt;&gt;"",Liste!L86,"")</f>
        <v/>
      </c>
      <c r="I67" s="315" t="str">
        <f>IF(C67&lt;&gt;"",HLOOKUP(C67,Comp1!$C$1:$CG$51,51,FALSE),"")</f>
        <v/>
      </c>
      <c r="J67" s="315" t="str">
        <f>IF(C67&lt;&gt;"",HLOOKUP(C67,GB!$C$1:$CG$9,4,FALSE),"")</f>
        <v/>
      </c>
      <c r="K67" s="315" t="str">
        <f>IF(C67&lt;&gt;"",HLOOKUP(C67,GB!$C$1:$CG$9,5,FALSE),"")</f>
        <v/>
      </c>
      <c r="L67" s="315" t="str">
        <f>IF(C67&lt;&gt;"",HLOOKUP(C67,GB!$C$1:$CG$9,6,FALSE),"")</f>
        <v/>
      </c>
      <c r="M67" s="315" t="str">
        <f>IF(C67&lt;&gt;"",HLOOKUP(C67,GB!$C$1:$CG$9,7,FALSE),"")</f>
        <v/>
      </c>
      <c r="N67" s="315" t="str">
        <f>IF(C67&lt;&gt;"",HLOOKUP(C67,GB!$C$1:$CG$9,8,FALSE),"")</f>
        <v/>
      </c>
      <c r="O67" s="315" t="str">
        <f>IF(C67&lt;&gt;"",HLOOKUP(C67,GB!$C$1:$CG$9,9,FALSE),"")</f>
        <v/>
      </c>
      <c r="P67" s="315" t="str">
        <f>IF(C67&lt;&gt;"",HLOOKUP(C67,Comp3!$C$1:$CG$51,51,FALSE),"")</f>
        <v/>
      </c>
      <c r="Q67" s="315" t="str">
        <f>IF(C67&lt;&gt;"",HLOOKUP(C67,GB!$C$1:$CG$22,19,FALSE),"")</f>
        <v/>
      </c>
      <c r="R67" s="315" t="str">
        <f>IF(C67&lt;&gt;"",HLOOKUP(C67,GB!$C$1:$CG$22,20,FALSE),"")</f>
        <v/>
      </c>
      <c r="S67" s="315" t="str">
        <f>IF(C67&lt;&gt;"",HLOOKUP(C67,GB!$C$1:$CG$22,21,FALSE),"")</f>
        <v/>
      </c>
      <c r="T67" s="315" t="str">
        <f>IF(C67&lt;&gt;"",HLOOKUP(C67,GB!$C$1:$CG$22,22,FALSE),"")</f>
        <v/>
      </c>
      <c r="U67" s="315" t="str">
        <f>IF(C67&lt;&gt;"",HLOOKUP(C67,GB!$C$1:$CG$27,24,FALSE),"")</f>
        <v/>
      </c>
      <c r="V67" s="315" t="str">
        <f>IF(C67&lt;&gt;"",HLOOKUP(C67,GB!$C$1:$CG$27,25,FALSE),"")</f>
        <v/>
      </c>
      <c r="W67" s="315" t="str">
        <f>IF(C67&lt;&gt;"",HLOOKUP(C67,GB!$C$1:$CG$27,26,FALSE),"")</f>
        <v/>
      </c>
      <c r="X67" s="315" t="str">
        <f>IF(C67&lt;&gt;"",HLOOKUP(C67,GB!$C$1:$CG$27,27,FALSE),"")</f>
        <v/>
      </c>
      <c r="Y67" s="315" t="str">
        <f>IF(C67&lt;&gt;"",HLOOKUP(C67,GB!$C$1:$CG$49,36,FALSE),"")</f>
        <v/>
      </c>
      <c r="Z67" s="315" t="str">
        <f>IF(C67&lt;&gt;"",HLOOKUP(C67,GB!$C$1:$CG$49,42,FALSE),"")</f>
        <v/>
      </c>
      <c r="AA67" s="315" t="str">
        <f>IF(C67&lt;&gt;"",HLOOKUP(C67,GB!$C$1:$CG$49,43,FALSE),"")</f>
        <v/>
      </c>
      <c r="AB67" s="315" t="str">
        <f>IF(C67&lt;&gt;"",HLOOKUP(C67,GB!$C$1:$CG$49,44,FALSE),"")</f>
        <v/>
      </c>
      <c r="AC67" s="315" t="str">
        <f>IF(C67&lt;&gt;"",HLOOKUP(C67,GB!$C$1:$CG$49,46,FALSE),"")</f>
        <v/>
      </c>
      <c r="AD67" s="315" t="str">
        <f>IF(C67&lt;&gt;"",HLOOKUP(C67,GB!$C$1:$CG$49,47,FALSE),"")</f>
        <v/>
      </c>
      <c r="AE67" s="315" t="str">
        <f>IF(C67&lt;&gt;"",HLOOKUP(C67,GB!$C$1:$CG$49,48,FALSE),"")</f>
        <v/>
      </c>
      <c r="AF67" s="315" t="str">
        <f>IF(C67&lt;&gt;"",HLOOKUP(C67,Comp2!$C$1:$CG$36,36,FALSE),"")</f>
        <v/>
      </c>
      <c r="AG67" s="315" t="str">
        <f>IF(C67&lt;&gt;"",HLOOKUP(C67,'C4'!$C$1:$CG$27,27,FALSE),"")</f>
        <v/>
      </c>
      <c r="AH67" s="283" t="str">
        <f>IF(C67&lt;&gt;"",HLOOKUP(C67,Attest.!$C$1:$CG$4,4,FALSE),"")</f>
        <v/>
      </c>
      <c r="AI67" s="283" t="str">
        <f>IF(C67&lt;&gt;"",HLOOKUP(C67,Attest.!$C$1:$CG$5,5,FALSE),"")</f>
        <v/>
      </c>
      <c r="AJ67" s="323"/>
      <c r="AK67" s="323"/>
      <c r="AL67" s="323"/>
      <c r="AM67" s="323"/>
      <c r="AN67" s="323"/>
      <c r="AO67" s="323"/>
      <c r="AP67" s="323"/>
      <c r="AQ67" s="323"/>
      <c r="AR67" s="323"/>
      <c r="AS67" s="323"/>
      <c r="AT67" s="175" t="str">
        <f t="shared" si="2"/>
        <v/>
      </c>
      <c r="BN67" s="1" t="str">
        <f t="shared" si="3"/>
        <v/>
      </c>
    </row>
    <row r="68" spans="1:66" x14ac:dyDescent="0.2">
      <c r="A68" s="174" t="str">
        <f>IF(Liste!$B87&lt;&gt;"",Liste!$B87,"")</f>
        <v/>
      </c>
      <c r="B68" s="174" t="str">
        <f>IF(Liste!$B87&lt;&gt;"",Liste!$C87,"")</f>
        <v/>
      </c>
      <c r="C68" s="174" t="str">
        <f>IF(Liste!$B87&lt;&gt;"",A68&amp;" "&amp;B68,"")</f>
        <v/>
      </c>
      <c r="D68" s="175" t="str">
        <f>IF(Liste!$B87&lt;&gt;"",Liste!$D87,"")</f>
        <v/>
      </c>
      <c r="E68" s="174" t="str">
        <f>IF(Liste!$B87&lt;&gt;"",Liste!$E87,"")</f>
        <v/>
      </c>
      <c r="F68" s="176" t="str">
        <f>IF(A68="","",Liste!$E$6)</f>
        <v/>
      </c>
      <c r="G68" s="174" t="str">
        <f>IF(Liste!$B87&lt;&gt;"",Liste!$F87,"")</f>
        <v/>
      </c>
      <c r="H68" s="175" t="str">
        <f>IF(C68&lt;&gt;"",Liste!L87,"")</f>
        <v/>
      </c>
      <c r="I68" s="315" t="str">
        <f>IF(C68&lt;&gt;"",HLOOKUP(C68,Comp1!$C$1:$CG$51,51,FALSE),"")</f>
        <v/>
      </c>
      <c r="J68" s="315" t="str">
        <f>IF(C68&lt;&gt;"",HLOOKUP(C68,GB!$C$1:$CG$9,4,FALSE),"")</f>
        <v/>
      </c>
      <c r="K68" s="315" t="str">
        <f>IF(C68&lt;&gt;"",HLOOKUP(C68,GB!$C$1:$CG$9,5,FALSE),"")</f>
        <v/>
      </c>
      <c r="L68" s="315" t="str">
        <f>IF(C68&lt;&gt;"",HLOOKUP(C68,GB!$C$1:$CG$9,6,FALSE),"")</f>
        <v/>
      </c>
      <c r="M68" s="315" t="str">
        <f>IF(C68&lt;&gt;"",HLOOKUP(C68,GB!$C$1:$CG$9,7,FALSE),"")</f>
        <v/>
      </c>
      <c r="N68" s="315" t="str">
        <f>IF(C68&lt;&gt;"",HLOOKUP(C68,GB!$C$1:$CG$9,8,FALSE),"")</f>
        <v/>
      </c>
      <c r="O68" s="315" t="str">
        <f>IF(C68&lt;&gt;"",HLOOKUP(C68,GB!$C$1:$CG$9,9,FALSE),"")</f>
        <v/>
      </c>
      <c r="P68" s="315" t="str">
        <f>IF(C68&lt;&gt;"",HLOOKUP(C68,Comp3!$C$1:$CG$51,51,FALSE),"")</f>
        <v/>
      </c>
      <c r="Q68" s="315" t="str">
        <f>IF(C68&lt;&gt;"",HLOOKUP(C68,GB!$C$1:$CG$22,19,FALSE),"")</f>
        <v/>
      </c>
      <c r="R68" s="315" t="str">
        <f>IF(C68&lt;&gt;"",HLOOKUP(C68,GB!$C$1:$CG$22,20,FALSE),"")</f>
        <v/>
      </c>
      <c r="S68" s="315" t="str">
        <f>IF(C68&lt;&gt;"",HLOOKUP(C68,GB!$C$1:$CG$22,21,FALSE),"")</f>
        <v/>
      </c>
      <c r="T68" s="315" t="str">
        <f>IF(C68&lt;&gt;"",HLOOKUP(C68,GB!$C$1:$CG$22,22,FALSE),"")</f>
        <v/>
      </c>
      <c r="U68" s="315" t="str">
        <f>IF(C68&lt;&gt;"",HLOOKUP(C68,GB!$C$1:$CG$27,24,FALSE),"")</f>
        <v/>
      </c>
      <c r="V68" s="315" t="str">
        <f>IF(C68&lt;&gt;"",HLOOKUP(C68,GB!$C$1:$CG$27,25,FALSE),"")</f>
        <v/>
      </c>
      <c r="W68" s="315" t="str">
        <f>IF(C68&lt;&gt;"",HLOOKUP(C68,GB!$C$1:$CG$27,26,FALSE),"")</f>
        <v/>
      </c>
      <c r="X68" s="315" t="str">
        <f>IF(C68&lt;&gt;"",HLOOKUP(C68,GB!$C$1:$CG$27,27,FALSE),"")</f>
        <v/>
      </c>
      <c r="Y68" s="315" t="str">
        <f>IF(C68&lt;&gt;"",HLOOKUP(C68,GB!$C$1:$CG$49,36,FALSE),"")</f>
        <v/>
      </c>
      <c r="Z68" s="315" t="str">
        <f>IF(C68&lt;&gt;"",HLOOKUP(C68,GB!$C$1:$CG$49,42,FALSE),"")</f>
        <v/>
      </c>
      <c r="AA68" s="315" t="str">
        <f>IF(C68&lt;&gt;"",HLOOKUP(C68,GB!$C$1:$CG$49,43,FALSE),"")</f>
        <v/>
      </c>
      <c r="AB68" s="315" t="str">
        <f>IF(C68&lt;&gt;"",HLOOKUP(C68,GB!$C$1:$CG$49,44,FALSE),"")</f>
        <v/>
      </c>
      <c r="AC68" s="315" t="str">
        <f>IF(C68&lt;&gt;"",HLOOKUP(C68,GB!$C$1:$CG$49,46,FALSE),"")</f>
        <v/>
      </c>
      <c r="AD68" s="315" t="str">
        <f>IF(C68&lt;&gt;"",HLOOKUP(C68,GB!$C$1:$CG$49,47,FALSE),"")</f>
        <v/>
      </c>
      <c r="AE68" s="315" t="str">
        <f>IF(C68&lt;&gt;"",HLOOKUP(C68,GB!$C$1:$CG$49,48,FALSE),"")</f>
        <v/>
      </c>
      <c r="AF68" s="315" t="str">
        <f>IF(C68&lt;&gt;"",HLOOKUP(C68,Comp2!$C$1:$CG$36,36,FALSE),"")</f>
        <v/>
      </c>
      <c r="AG68" s="315" t="str">
        <f>IF(C68&lt;&gt;"",HLOOKUP(C68,'C4'!$C$1:$CG$27,27,FALSE),"")</f>
        <v/>
      </c>
      <c r="AH68" s="283" t="str">
        <f>IF(C68&lt;&gt;"",HLOOKUP(C68,Attest.!$C$1:$CG$4,4,FALSE),"")</f>
        <v/>
      </c>
      <c r="AI68" s="283" t="str">
        <f>IF(C68&lt;&gt;"",HLOOKUP(C68,Attest.!$C$1:$CG$5,5,FALSE),"")</f>
        <v/>
      </c>
      <c r="AJ68" s="323"/>
      <c r="AK68" s="323"/>
      <c r="AL68" s="323"/>
      <c r="AM68" s="323"/>
      <c r="AN68" s="323"/>
      <c r="AO68" s="323"/>
      <c r="AP68" s="323"/>
      <c r="AQ68" s="323"/>
      <c r="AR68" s="323"/>
      <c r="AS68" s="323"/>
      <c r="AT68" s="175" t="str">
        <f t="shared" si="2"/>
        <v/>
      </c>
      <c r="BN68" s="1" t="str">
        <f t="shared" si="3"/>
        <v/>
      </c>
    </row>
    <row r="69" spans="1:66" x14ac:dyDescent="0.2">
      <c r="A69" s="174" t="str">
        <f>IF(Liste!$B88&lt;&gt;"",Liste!$B88,"")</f>
        <v/>
      </c>
      <c r="B69" s="174" t="str">
        <f>IF(Liste!$B88&lt;&gt;"",Liste!$C88,"")</f>
        <v/>
      </c>
      <c r="C69" s="174" t="str">
        <f>IF(Liste!$B88&lt;&gt;"",A69&amp;" "&amp;B69,"")</f>
        <v/>
      </c>
      <c r="D69" s="175" t="str">
        <f>IF(Liste!$B88&lt;&gt;"",Liste!$D88,"")</f>
        <v/>
      </c>
      <c r="E69" s="174" t="str">
        <f>IF(Liste!$B88&lt;&gt;"",Liste!$E88,"")</f>
        <v/>
      </c>
      <c r="F69" s="176" t="str">
        <f>IF(A69="","",Liste!$E$6)</f>
        <v/>
      </c>
      <c r="G69" s="174" t="str">
        <f>IF(Liste!$B88&lt;&gt;"",Liste!$F88,"")</f>
        <v/>
      </c>
      <c r="H69" s="175" t="str">
        <f>IF(C69&lt;&gt;"",Liste!L88,"")</f>
        <v/>
      </c>
      <c r="I69" s="315" t="str">
        <f>IF(C69&lt;&gt;"",HLOOKUP(C69,Comp1!$C$1:$CG$51,51,FALSE),"")</f>
        <v/>
      </c>
      <c r="J69" s="315" t="str">
        <f>IF(C69&lt;&gt;"",HLOOKUP(C69,GB!$C$1:$CG$9,4,FALSE),"")</f>
        <v/>
      </c>
      <c r="K69" s="315" t="str">
        <f>IF(C69&lt;&gt;"",HLOOKUP(C69,GB!$C$1:$CG$9,5,FALSE),"")</f>
        <v/>
      </c>
      <c r="L69" s="315" t="str">
        <f>IF(C69&lt;&gt;"",HLOOKUP(C69,GB!$C$1:$CG$9,6,FALSE),"")</f>
        <v/>
      </c>
      <c r="M69" s="315" t="str">
        <f>IF(C69&lt;&gt;"",HLOOKUP(C69,GB!$C$1:$CG$9,7,FALSE),"")</f>
        <v/>
      </c>
      <c r="N69" s="315" t="str">
        <f>IF(C69&lt;&gt;"",HLOOKUP(C69,GB!$C$1:$CG$9,8,FALSE),"")</f>
        <v/>
      </c>
      <c r="O69" s="315" t="str">
        <f>IF(C69&lt;&gt;"",HLOOKUP(C69,GB!$C$1:$CG$9,9,FALSE),"")</f>
        <v/>
      </c>
      <c r="P69" s="315" t="str">
        <f>IF(C69&lt;&gt;"",HLOOKUP(C69,Comp3!$C$1:$CG$51,51,FALSE),"")</f>
        <v/>
      </c>
      <c r="Q69" s="315" t="str">
        <f>IF(C69&lt;&gt;"",HLOOKUP(C69,GB!$C$1:$CG$22,19,FALSE),"")</f>
        <v/>
      </c>
      <c r="R69" s="315" t="str">
        <f>IF(C69&lt;&gt;"",HLOOKUP(C69,GB!$C$1:$CG$22,20,FALSE),"")</f>
        <v/>
      </c>
      <c r="S69" s="315" t="str">
        <f>IF(C69&lt;&gt;"",HLOOKUP(C69,GB!$C$1:$CG$22,21,FALSE),"")</f>
        <v/>
      </c>
      <c r="T69" s="315" t="str">
        <f>IF(C69&lt;&gt;"",HLOOKUP(C69,GB!$C$1:$CG$22,22,FALSE),"")</f>
        <v/>
      </c>
      <c r="U69" s="315" t="str">
        <f>IF(C69&lt;&gt;"",HLOOKUP(C69,GB!$C$1:$CG$27,24,FALSE),"")</f>
        <v/>
      </c>
      <c r="V69" s="315" t="str">
        <f>IF(C69&lt;&gt;"",HLOOKUP(C69,GB!$C$1:$CG$27,25,FALSE),"")</f>
        <v/>
      </c>
      <c r="W69" s="315" t="str">
        <f>IF(C69&lt;&gt;"",HLOOKUP(C69,GB!$C$1:$CG$27,26,FALSE),"")</f>
        <v/>
      </c>
      <c r="X69" s="315" t="str">
        <f>IF(C69&lt;&gt;"",HLOOKUP(C69,GB!$C$1:$CG$27,27,FALSE),"")</f>
        <v/>
      </c>
      <c r="Y69" s="315" t="str">
        <f>IF(C69&lt;&gt;"",HLOOKUP(C69,GB!$C$1:$CG$49,36,FALSE),"")</f>
        <v/>
      </c>
      <c r="Z69" s="315" t="str">
        <f>IF(C69&lt;&gt;"",HLOOKUP(C69,GB!$C$1:$CG$49,42,FALSE),"")</f>
        <v/>
      </c>
      <c r="AA69" s="315" t="str">
        <f>IF(C69&lt;&gt;"",HLOOKUP(C69,GB!$C$1:$CG$49,43,FALSE),"")</f>
        <v/>
      </c>
      <c r="AB69" s="315" t="str">
        <f>IF(C69&lt;&gt;"",HLOOKUP(C69,GB!$C$1:$CG$49,44,FALSE),"")</f>
        <v/>
      </c>
      <c r="AC69" s="315" t="str">
        <f>IF(C69&lt;&gt;"",HLOOKUP(C69,GB!$C$1:$CG$49,46,FALSE),"")</f>
        <v/>
      </c>
      <c r="AD69" s="315" t="str">
        <f>IF(C69&lt;&gt;"",HLOOKUP(C69,GB!$C$1:$CG$49,47,FALSE),"")</f>
        <v/>
      </c>
      <c r="AE69" s="315" t="str">
        <f>IF(C69&lt;&gt;"",HLOOKUP(C69,GB!$C$1:$CG$49,48,FALSE),"")</f>
        <v/>
      </c>
      <c r="AF69" s="315" t="str">
        <f>IF(C69&lt;&gt;"",HLOOKUP(C69,Comp2!$C$1:$CG$36,36,FALSE),"")</f>
        <v/>
      </c>
      <c r="AG69" s="315" t="str">
        <f>IF(C69&lt;&gt;"",HLOOKUP(C69,'C4'!$C$1:$CG$27,27,FALSE),"")</f>
        <v/>
      </c>
      <c r="AH69" s="283" t="str">
        <f>IF(C69&lt;&gt;"",HLOOKUP(C69,Attest.!$C$1:$CG$4,4,FALSE),"")</f>
        <v/>
      </c>
      <c r="AI69" s="283" t="str">
        <f>IF(C69&lt;&gt;"",HLOOKUP(C69,Attest.!$C$1:$CG$5,5,FALSE),"")</f>
        <v/>
      </c>
      <c r="AJ69" s="323"/>
      <c r="AK69" s="323"/>
      <c r="AL69" s="323"/>
      <c r="AM69" s="323"/>
      <c r="AN69" s="323"/>
      <c r="AO69" s="323"/>
      <c r="AP69" s="323"/>
      <c r="AQ69" s="323"/>
      <c r="AR69" s="323"/>
      <c r="AS69" s="323"/>
      <c r="AT69" s="175" t="str">
        <f t="shared" ref="AT69:AT86" si="4">IF(C69="","",IF(H69="NON","OUI","NON"))</f>
        <v/>
      </c>
      <c r="BN69" s="1" t="str">
        <f t="shared" ref="BN69:BN86" si="5">IF(H69="NON",C69,"")</f>
        <v/>
      </c>
    </row>
    <row r="70" spans="1:66" x14ac:dyDescent="0.2">
      <c r="A70" s="174" t="str">
        <f>IF(Liste!$B89&lt;&gt;"",Liste!$B89,"")</f>
        <v/>
      </c>
      <c r="B70" s="174" t="str">
        <f>IF(Liste!$B89&lt;&gt;"",Liste!$C89,"")</f>
        <v/>
      </c>
      <c r="C70" s="174" t="str">
        <f>IF(Liste!$B89&lt;&gt;"",A70&amp;" "&amp;B70,"")</f>
        <v/>
      </c>
      <c r="D70" s="175" t="str">
        <f>IF(Liste!$B89&lt;&gt;"",Liste!$D89,"")</f>
        <v/>
      </c>
      <c r="E70" s="174" t="str">
        <f>IF(Liste!$B89&lt;&gt;"",Liste!$E89,"")</f>
        <v/>
      </c>
      <c r="F70" s="176" t="str">
        <f>IF(A70="","",Liste!$E$6)</f>
        <v/>
      </c>
      <c r="G70" s="174" t="str">
        <f>IF(Liste!$B89&lt;&gt;"",Liste!$F89,"")</f>
        <v/>
      </c>
      <c r="H70" s="175" t="str">
        <f>IF(C70&lt;&gt;"",Liste!L89,"")</f>
        <v/>
      </c>
      <c r="I70" s="315" t="str">
        <f>IF(C70&lt;&gt;"",HLOOKUP(C70,Comp1!$C$1:$CG$51,51,FALSE),"")</f>
        <v/>
      </c>
      <c r="J70" s="315" t="str">
        <f>IF(C70&lt;&gt;"",HLOOKUP(C70,GB!$C$1:$CG$9,4,FALSE),"")</f>
        <v/>
      </c>
      <c r="K70" s="315" t="str">
        <f>IF(C70&lt;&gt;"",HLOOKUP(C70,GB!$C$1:$CG$9,5,FALSE),"")</f>
        <v/>
      </c>
      <c r="L70" s="315" t="str">
        <f>IF(C70&lt;&gt;"",HLOOKUP(C70,GB!$C$1:$CG$9,6,FALSE),"")</f>
        <v/>
      </c>
      <c r="M70" s="315" t="str">
        <f>IF(C70&lt;&gt;"",HLOOKUP(C70,GB!$C$1:$CG$9,7,FALSE),"")</f>
        <v/>
      </c>
      <c r="N70" s="315" t="str">
        <f>IF(C70&lt;&gt;"",HLOOKUP(C70,GB!$C$1:$CG$9,8,FALSE),"")</f>
        <v/>
      </c>
      <c r="O70" s="315" t="str">
        <f>IF(C70&lt;&gt;"",HLOOKUP(C70,GB!$C$1:$CG$9,9,FALSE),"")</f>
        <v/>
      </c>
      <c r="P70" s="315" t="str">
        <f>IF(C70&lt;&gt;"",HLOOKUP(C70,Comp3!$C$1:$CG$51,51,FALSE),"")</f>
        <v/>
      </c>
      <c r="Q70" s="315" t="str">
        <f>IF(C70&lt;&gt;"",HLOOKUP(C70,GB!$C$1:$CG$22,19,FALSE),"")</f>
        <v/>
      </c>
      <c r="R70" s="315" t="str">
        <f>IF(C70&lt;&gt;"",HLOOKUP(C70,GB!$C$1:$CG$22,20,FALSE),"")</f>
        <v/>
      </c>
      <c r="S70" s="315" t="str">
        <f>IF(C70&lt;&gt;"",HLOOKUP(C70,GB!$C$1:$CG$22,21,FALSE),"")</f>
        <v/>
      </c>
      <c r="T70" s="315" t="str">
        <f>IF(C70&lt;&gt;"",HLOOKUP(C70,GB!$C$1:$CG$22,22,FALSE),"")</f>
        <v/>
      </c>
      <c r="U70" s="315" t="str">
        <f>IF(C70&lt;&gt;"",HLOOKUP(C70,GB!$C$1:$CG$27,24,FALSE),"")</f>
        <v/>
      </c>
      <c r="V70" s="315" t="str">
        <f>IF(C70&lt;&gt;"",HLOOKUP(C70,GB!$C$1:$CG$27,25,FALSE),"")</f>
        <v/>
      </c>
      <c r="W70" s="315" t="str">
        <f>IF(C70&lt;&gt;"",HLOOKUP(C70,GB!$C$1:$CG$27,26,FALSE),"")</f>
        <v/>
      </c>
      <c r="X70" s="315" t="str">
        <f>IF(C70&lt;&gt;"",HLOOKUP(C70,GB!$C$1:$CG$27,27,FALSE),"")</f>
        <v/>
      </c>
      <c r="Y70" s="315" t="str">
        <f>IF(C70&lt;&gt;"",HLOOKUP(C70,GB!$C$1:$CG$49,36,FALSE),"")</f>
        <v/>
      </c>
      <c r="Z70" s="315" t="str">
        <f>IF(C70&lt;&gt;"",HLOOKUP(C70,GB!$C$1:$CG$49,42,FALSE),"")</f>
        <v/>
      </c>
      <c r="AA70" s="315" t="str">
        <f>IF(C70&lt;&gt;"",HLOOKUP(C70,GB!$C$1:$CG$49,43,FALSE),"")</f>
        <v/>
      </c>
      <c r="AB70" s="315" t="str">
        <f>IF(C70&lt;&gt;"",HLOOKUP(C70,GB!$C$1:$CG$49,44,FALSE),"")</f>
        <v/>
      </c>
      <c r="AC70" s="315" t="str">
        <f>IF(C70&lt;&gt;"",HLOOKUP(C70,GB!$C$1:$CG$49,46,FALSE),"")</f>
        <v/>
      </c>
      <c r="AD70" s="315" t="str">
        <f>IF(C70&lt;&gt;"",HLOOKUP(C70,GB!$C$1:$CG$49,47,FALSE),"")</f>
        <v/>
      </c>
      <c r="AE70" s="315" t="str">
        <f>IF(C70&lt;&gt;"",HLOOKUP(C70,GB!$C$1:$CG$49,48,FALSE),"")</f>
        <v/>
      </c>
      <c r="AF70" s="315" t="str">
        <f>IF(C70&lt;&gt;"",HLOOKUP(C70,Comp2!$C$1:$CG$36,36,FALSE),"")</f>
        <v/>
      </c>
      <c r="AG70" s="315" t="str">
        <f>IF(C70&lt;&gt;"",HLOOKUP(C70,'C4'!$C$1:$CG$27,27,FALSE),"")</f>
        <v/>
      </c>
      <c r="AH70" s="283" t="str">
        <f>IF(C70&lt;&gt;"",HLOOKUP(C70,Attest.!$C$1:$CG$4,4,FALSE),"")</f>
        <v/>
      </c>
      <c r="AI70" s="283" t="str">
        <f>IF(C70&lt;&gt;"",HLOOKUP(C70,Attest.!$C$1:$CG$5,5,FALSE),"")</f>
        <v/>
      </c>
      <c r="AJ70" s="323"/>
      <c r="AK70" s="323"/>
      <c r="AL70" s="323"/>
      <c r="AM70" s="323"/>
      <c r="AN70" s="323"/>
      <c r="AO70" s="323"/>
      <c r="AP70" s="323"/>
      <c r="AQ70" s="323"/>
      <c r="AR70" s="323"/>
      <c r="AS70" s="323"/>
      <c r="AT70" s="175" t="str">
        <f t="shared" si="4"/>
        <v/>
      </c>
      <c r="BN70" s="1" t="str">
        <f t="shared" si="5"/>
        <v/>
      </c>
    </row>
    <row r="71" spans="1:66" x14ac:dyDescent="0.2">
      <c r="A71" s="174" t="str">
        <f>IF(Liste!$B90&lt;&gt;"",Liste!$B90,"")</f>
        <v/>
      </c>
      <c r="B71" s="174" t="str">
        <f>IF(Liste!$B90&lt;&gt;"",Liste!$C90,"")</f>
        <v/>
      </c>
      <c r="C71" s="174" t="str">
        <f>IF(Liste!$B90&lt;&gt;"",A71&amp;" "&amp;B71,"")</f>
        <v/>
      </c>
      <c r="D71" s="175" t="str">
        <f>IF(Liste!$B90&lt;&gt;"",Liste!$D90,"")</f>
        <v/>
      </c>
      <c r="E71" s="174" t="str">
        <f>IF(Liste!$B90&lt;&gt;"",Liste!$E90,"")</f>
        <v/>
      </c>
      <c r="F71" s="176" t="str">
        <f>IF(A71="","",Liste!$E$6)</f>
        <v/>
      </c>
      <c r="G71" s="174" t="str">
        <f>IF(Liste!$B90&lt;&gt;"",Liste!$F90,"")</f>
        <v/>
      </c>
      <c r="H71" s="175" t="str">
        <f>IF(C71&lt;&gt;"",Liste!L90,"")</f>
        <v/>
      </c>
      <c r="I71" s="315" t="str">
        <f>IF(C71&lt;&gt;"",HLOOKUP(C71,Comp1!$C$1:$CG$51,51,FALSE),"")</f>
        <v/>
      </c>
      <c r="J71" s="315" t="str">
        <f>IF(C71&lt;&gt;"",HLOOKUP(C71,GB!$C$1:$CG$9,4,FALSE),"")</f>
        <v/>
      </c>
      <c r="K71" s="315" t="str">
        <f>IF(C71&lt;&gt;"",HLOOKUP(C71,GB!$C$1:$CG$9,5,FALSE),"")</f>
        <v/>
      </c>
      <c r="L71" s="315" t="str">
        <f>IF(C71&lt;&gt;"",HLOOKUP(C71,GB!$C$1:$CG$9,6,FALSE),"")</f>
        <v/>
      </c>
      <c r="M71" s="315" t="str">
        <f>IF(C71&lt;&gt;"",HLOOKUP(C71,GB!$C$1:$CG$9,7,FALSE),"")</f>
        <v/>
      </c>
      <c r="N71" s="315" t="str">
        <f>IF(C71&lt;&gt;"",HLOOKUP(C71,GB!$C$1:$CG$9,8,FALSE),"")</f>
        <v/>
      </c>
      <c r="O71" s="315" t="str">
        <f>IF(C71&lt;&gt;"",HLOOKUP(C71,GB!$C$1:$CG$9,9,FALSE),"")</f>
        <v/>
      </c>
      <c r="P71" s="315" t="str">
        <f>IF(C71&lt;&gt;"",HLOOKUP(C71,Comp3!$C$1:$CG$51,51,FALSE),"")</f>
        <v/>
      </c>
      <c r="Q71" s="315" t="str">
        <f>IF(C71&lt;&gt;"",HLOOKUP(C71,GB!$C$1:$CG$22,19,FALSE),"")</f>
        <v/>
      </c>
      <c r="R71" s="315" t="str">
        <f>IF(C71&lt;&gt;"",HLOOKUP(C71,GB!$C$1:$CG$22,20,FALSE),"")</f>
        <v/>
      </c>
      <c r="S71" s="315" t="str">
        <f>IF(C71&lt;&gt;"",HLOOKUP(C71,GB!$C$1:$CG$22,21,FALSE),"")</f>
        <v/>
      </c>
      <c r="T71" s="315" t="str">
        <f>IF(C71&lt;&gt;"",HLOOKUP(C71,GB!$C$1:$CG$22,22,FALSE),"")</f>
        <v/>
      </c>
      <c r="U71" s="315" t="str">
        <f>IF(C71&lt;&gt;"",HLOOKUP(C71,GB!$C$1:$CG$27,24,FALSE),"")</f>
        <v/>
      </c>
      <c r="V71" s="315" t="str">
        <f>IF(C71&lt;&gt;"",HLOOKUP(C71,GB!$C$1:$CG$27,25,FALSE),"")</f>
        <v/>
      </c>
      <c r="W71" s="315" t="str">
        <f>IF(C71&lt;&gt;"",HLOOKUP(C71,GB!$C$1:$CG$27,26,FALSE),"")</f>
        <v/>
      </c>
      <c r="X71" s="315" t="str">
        <f>IF(C71&lt;&gt;"",HLOOKUP(C71,GB!$C$1:$CG$27,27,FALSE),"")</f>
        <v/>
      </c>
      <c r="Y71" s="315" t="str">
        <f>IF(C71&lt;&gt;"",HLOOKUP(C71,GB!$C$1:$CG$49,36,FALSE),"")</f>
        <v/>
      </c>
      <c r="Z71" s="315" t="str">
        <f>IF(C71&lt;&gt;"",HLOOKUP(C71,GB!$C$1:$CG$49,42,FALSE),"")</f>
        <v/>
      </c>
      <c r="AA71" s="315" t="str">
        <f>IF(C71&lt;&gt;"",HLOOKUP(C71,GB!$C$1:$CG$49,43,FALSE),"")</f>
        <v/>
      </c>
      <c r="AB71" s="315" t="str">
        <f>IF(C71&lt;&gt;"",HLOOKUP(C71,GB!$C$1:$CG$49,44,FALSE),"")</f>
        <v/>
      </c>
      <c r="AC71" s="315" t="str">
        <f>IF(C71&lt;&gt;"",HLOOKUP(C71,GB!$C$1:$CG$49,46,FALSE),"")</f>
        <v/>
      </c>
      <c r="AD71" s="315" t="str">
        <f>IF(C71&lt;&gt;"",HLOOKUP(C71,GB!$C$1:$CG$49,47,FALSE),"")</f>
        <v/>
      </c>
      <c r="AE71" s="315" t="str">
        <f>IF(C71&lt;&gt;"",HLOOKUP(C71,GB!$C$1:$CG$49,48,FALSE),"")</f>
        <v/>
      </c>
      <c r="AF71" s="315" t="str">
        <f>IF(C71&lt;&gt;"",HLOOKUP(C71,Comp2!$C$1:$CG$36,36,FALSE),"")</f>
        <v/>
      </c>
      <c r="AG71" s="315" t="str">
        <f>IF(C71&lt;&gt;"",HLOOKUP(C71,'C4'!$C$1:$CG$27,27,FALSE),"")</f>
        <v/>
      </c>
      <c r="AH71" s="283" t="str">
        <f>IF(C71&lt;&gt;"",HLOOKUP(C71,Attest.!$C$1:$CG$4,4,FALSE),"")</f>
        <v/>
      </c>
      <c r="AI71" s="283" t="str">
        <f>IF(C71&lt;&gt;"",HLOOKUP(C71,Attest.!$C$1:$CG$5,5,FALSE),"")</f>
        <v/>
      </c>
      <c r="AJ71" s="323"/>
      <c r="AK71" s="323"/>
      <c r="AL71" s="323"/>
      <c r="AM71" s="323"/>
      <c r="AN71" s="323"/>
      <c r="AO71" s="323"/>
      <c r="AP71" s="323"/>
      <c r="AQ71" s="323"/>
      <c r="AR71" s="323"/>
      <c r="AS71" s="323"/>
      <c r="AT71" s="175" t="str">
        <f t="shared" si="4"/>
        <v/>
      </c>
      <c r="BN71" s="1" t="str">
        <f t="shared" si="5"/>
        <v/>
      </c>
    </row>
    <row r="72" spans="1:66" x14ac:dyDescent="0.2">
      <c r="A72" s="174" t="str">
        <f>IF(Liste!$B91&lt;&gt;"",Liste!$B91,"")</f>
        <v/>
      </c>
      <c r="B72" s="174" t="str">
        <f>IF(Liste!$B91&lt;&gt;"",Liste!$C91,"")</f>
        <v/>
      </c>
      <c r="C72" s="174" t="str">
        <f>IF(Liste!$B91&lt;&gt;"",A72&amp;" "&amp;B72,"")</f>
        <v/>
      </c>
      <c r="D72" s="175" t="str">
        <f>IF(Liste!$B91&lt;&gt;"",Liste!$D91,"")</f>
        <v/>
      </c>
      <c r="E72" s="174" t="str">
        <f>IF(Liste!$B91&lt;&gt;"",Liste!$E91,"")</f>
        <v/>
      </c>
      <c r="F72" s="176" t="str">
        <f>IF(A72="","",Liste!$E$6)</f>
        <v/>
      </c>
      <c r="G72" s="174" t="str">
        <f>IF(Liste!$B91&lt;&gt;"",Liste!$F91,"")</f>
        <v/>
      </c>
      <c r="H72" s="175" t="str">
        <f>IF(C72&lt;&gt;"",Liste!L91,"")</f>
        <v/>
      </c>
      <c r="I72" s="315" t="str">
        <f>IF(C72&lt;&gt;"",HLOOKUP(C72,Comp1!$C$1:$CG$51,51,FALSE),"")</f>
        <v/>
      </c>
      <c r="J72" s="315" t="str">
        <f>IF(C72&lt;&gt;"",HLOOKUP(C72,GB!$C$1:$CG$9,4,FALSE),"")</f>
        <v/>
      </c>
      <c r="K72" s="315" t="str">
        <f>IF(C72&lt;&gt;"",HLOOKUP(C72,GB!$C$1:$CG$9,5,FALSE),"")</f>
        <v/>
      </c>
      <c r="L72" s="315" t="str">
        <f>IF(C72&lt;&gt;"",HLOOKUP(C72,GB!$C$1:$CG$9,6,FALSE),"")</f>
        <v/>
      </c>
      <c r="M72" s="315" t="str">
        <f>IF(C72&lt;&gt;"",HLOOKUP(C72,GB!$C$1:$CG$9,7,FALSE),"")</f>
        <v/>
      </c>
      <c r="N72" s="315" t="str">
        <f>IF(C72&lt;&gt;"",HLOOKUP(C72,GB!$C$1:$CG$9,8,FALSE),"")</f>
        <v/>
      </c>
      <c r="O72" s="315" t="str">
        <f>IF(C72&lt;&gt;"",HLOOKUP(C72,GB!$C$1:$CG$9,9,FALSE),"")</f>
        <v/>
      </c>
      <c r="P72" s="315" t="str">
        <f>IF(C72&lt;&gt;"",HLOOKUP(C72,Comp3!$C$1:$CG$51,51,FALSE),"")</f>
        <v/>
      </c>
      <c r="Q72" s="315" t="str">
        <f>IF(C72&lt;&gt;"",HLOOKUP(C72,GB!$C$1:$CG$22,19,FALSE),"")</f>
        <v/>
      </c>
      <c r="R72" s="315" t="str">
        <f>IF(C72&lt;&gt;"",HLOOKUP(C72,GB!$C$1:$CG$22,20,FALSE),"")</f>
        <v/>
      </c>
      <c r="S72" s="315" t="str">
        <f>IF(C72&lt;&gt;"",HLOOKUP(C72,GB!$C$1:$CG$22,21,FALSE),"")</f>
        <v/>
      </c>
      <c r="T72" s="315" t="str">
        <f>IF(C72&lt;&gt;"",HLOOKUP(C72,GB!$C$1:$CG$22,22,FALSE),"")</f>
        <v/>
      </c>
      <c r="U72" s="315" t="str">
        <f>IF(C72&lt;&gt;"",HLOOKUP(C72,GB!$C$1:$CG$27,24,FALSE),"")</f>
        <v/>
      </c>
      <c r="V72" s="315" t="str">
        <f>IF(C72&lt;&gt;"",HLOOKUP(C72,GB!$C$1:$CG$27,25,FALSE),"")</f>
        <v/>
      </c>
      <c r="W72" s="315" t="str">
        <f>IF(C72&lt;&gt;"",HLOOKUP(C72,GB!$C$1:$CG$27,26,FALSE),"")</f>
        <v/>
      </c>
      <c r="X72" s="315" t="str">
        <f>IF(C72&lt;&gt;"",HLOOKUP(C72,GB!$C$1:$CG$27,27,FALSE),"")</f>
        <v/>
      </c>
      <c r="Y72" s="315" t="str">
        <f>IF(C72&lt;&gt;"",HLOOKUP(C72,GB!$C$1:$CG$49,36,FALSE),"")</f>
        <v/>
      </c>
      <c r="Z72" s="315" t="str">
        <f>IF(C72&lt;&gt;"",HLOOKUP(C72,GB!$C$1:$CG$49,42,FALSE),"")</f>
        <v/>
      </c>
      <c r="AA72" s="315" t="str">
        <f>IF(C72&lt;&gt;"",HLOOKUP(C72,GB!$C$1:$CG$49,43,FALSE),"")</f>
        <v/>
      </c>
      <c r="AB72" s="315" t="str">
        <f>IF(C72&lt;&gt;"",HLOOKUP(C72,GB!$C$1:$CG$49,44,FALSE),"")</f>
        <v/>
      </c>
      <c r="AC72" s="315" t="str">
        <f>IF(C72&lt;&gt;"",HLOOKUP(C72,GB!$C$1:$CG$49,46,FALSE),"")</f>
        <v/>
      </c>
      <c r="AD72" s="315" t="str">
        <f>IF(C72&lt;&gt;"",HLOOKUP(C72,GB!$C$1:$CG$49,47,FALSE),"")</f>
        <v/>
      </c>
      <c r="AE72" s="315" t="str">
        <f>IF(C72&lt;&gt;"",HLOOKUP(C72,GB!$C$1:$CG$49,48,FALSE),"")</f>
        <v/>
      </c>
      <c r="AF72" s="315" t="str">
        <f>IF(C72&lt;&gt;"",HLOOKUP(C72,Comp2!$C$1:$CG$36,36,FALSE),"")</f>
        <v/>
      </c>
      <c r="AG72" s="315" t="str">
        <f>IF(C72&lt;&gt;"",HLOOKUP(C72,'C4'!$C$1:$CG$27,27,FALSE),"")</f>
        <v/>
      </c>
      <c r="AH72" s="283" t="str">
        <f>IF(C72&lt;&gt;"",HLOOKUP(C72,Attest.!$C$1:$CG$4,4,FALSE),"")</f>
        <v/>
      </c>
      <c r="AI72" s="283" t="str">
        <f>IF(C72&lt;&gt;"",HLOOKUP(C72,Attest.!$C$1:$CG$5,5,FALSE),"")</f>
        <v/>
      </c>
      <c r="AJ72" s="323"/>
      <c r="AK72" s="323"/>
      <c r="AL72" s="323"/>
      <c r="AM72" s="323"/>
      <c r="AN72" s="323"/>
      <c r="AO72" s="323"/>
      <c r="AP72" s="323"/>
      <c r="AQ72" s="323"/>
      <c r="AR72" s="323"/>
      <c r="AS72" s="323"/>
      <c r="AT72" s="175" t="str">
        <f t="shared" si="4"/>
        <v/>
      </c>
      <c r="BN72" s="1" t="str">
        <f t="shared" si="5"/>
        <v/>
      </c>
    </row>
    <row r="73" spans="1:66" x14ac:dyDescent="0.2">
      <c r="A73" s="174" t="str">
        <f>IF(Liste!$B92&lt;&gt;"",Liste!$B92,"")</f>
        <v/>
      </c>
      <c r="B73" s="174" t="str">
        <f>IF(Liste!$B92&lt;&gt;"",Liste!$C92,"")</f>
        <v/>
      </c>
      <c r="C73" s="174" t="str">
        <f>IF(Liste!$B92&lt;&gt;"",A73&amp;" "&amp;B73,"")</f>
        <v/>
      </c>
      <c r="D73" s="175" t="str">
        <f>IF(Liste!$B92&lt;&gt;"",Liste!$D92,"")</f>
        <v/>
      </c>
      <c r="E73" s="174" t="str">
        <f>IF(Liste!$B92&lt;&gt;"",Liste!$E92,"")</f>
        <v/>
      </c>
      <c r="F73" s="176" t="str">
        <f>IF(A73="","",Liste!$E$6)</f>
        <v/>
      </c>
      <c r="G73" s="174" t="str">
        <f>IF(Liste!$B92&lt;&gt;"",Liste!$F92,"")</f>
        <v/>
      </c>
      <c r="H73" s="175" t="str">
        <f>IF(C73&lt;&gt;"",Liste!L92,"")</f>
        <v/>
      </c>
      <c r="I73" s="315" t="str">
        <f>IF(C73&lt;&gt;"",HLOOKUP(C73,Comp1!$C$1:$CG$51,51,FALSE),"")</f>
        <v/>
      </c>
      <c r="J73" s="315" t="str">
        <f>IF(C73&lt;&gt;"",HLOOKUP(C73,GB!$C$1:$CG$9,4,FALSE),"")</f>
        <v/>
      </c>
      <c r="K73" s="315" t="str">
        <f>IF(C73&lt;&gt;"",HLOOKUP(C73,GB!$C$1:$CG$9,5,FALSE),"")</f>
        <v/>
      </c>
      <c r="L73" s="315" t="str">
        <f>IF(C73&lt;&gt;"",HLOOKUP(C73,GB!$C$1:$CG$9,6,FALSE),"")</f>
        <v/>
      </c>
      <c r="M73" s="315" t="str">
        <f>IF(C73&lt;&gt;"",HLOOKUP(C73,GB!$C$1:$CG$9,7,FALSE),"")</f>
        <v/>
      </c>
      <c r="N73" s="315" t="str">
        <f>IF(C73&lt;&gt;"",HLOOKUP(C73,GB!$C$1:$CG$9,8,FALSE),"")</f>
        <v/>
      </c>
      <c r="O73" s="315" t="str">
        <f>IF(C73&lt;&gt;"",HLOOKUP(C73,GB!$C$1:$CG$9,9,FALSE),"")</f>
        <v/>
      </c>
      <c r="P73" s="315" t="str">
        <f>IF(C73&lt;&gt;"",HLOOKUP(C73,Comp3!$C$1:$CG$51,51,FALSE),"")</f>
        <v/>
      </c>
      <c r="Q73" s="315" t="str">
        <f>IF(C73&lt;&gt;"",HLOOKUP(C73,GB!$C$1:$CG$22,19,FALSE),"")</f>
        <v/>
      </c>
      <c r="R73" s="315" t="str">
        <f>IF(C73&lt;&gt;"",HLOOKUP(C73,GB!$C$1:$CG$22,20,FALSE),"")</f>
        <v/>
      </c>
      <c r="S73" s="315" t="str">
        <f>IF(C73&lt;&gt;"",HLOOKUP(C73,GB!$C$1:$CG$22,21,FALSE),"")</f>
        <v/>
      </c>
      <c r="T73" s="315" t="str">
        <f>IF(C73&lt;&gt;"",HLOOKUP(C73,GB!$C$1:$CG$22,22,FALSE),"")</f>
        <v/>
      </c>
      <c r="U73" s="315" t="str">
        <f>IF(C73&lt;&gt;"",HLOOKUP(C73,GB!$C$1:$CG$27,24,FALSE),"")</f>
        <v/>
      </c>
      <c r="V73" s="315" t="str">
        <f>IF(C73&lt;&gt;"",HLOOKUP(C73,GB!$C$1:$CG$27,25,FALSE),"")</f>
        <v/>
      </c>
      <c r="W73" s="315" t="str">
        <f>IF(C73&lt;&gt;"",HLOOKUP(C73,GB!$C$1:$CG$27,26,FALSE),"")</f>
        <v/>
      </c>
      <c r="X73" s="315" t="str">
        <f>IF(C73&lt;&gt;"",HLOOKUP(C73,GB!$C$1:$CG$27,27,FALSE),"")</f>
        <v/>
      </c>
      <c r="Y73" s="315" t="str">
        <f>IF(C73&lt;&gt;"",HLOOKUP(C73,GB!$C$1:$CG$49,36,FALSE),"")</f>
        <v/>
      </c>
      <c r="Z73" s="315" t="str">
        <f>IF(C73&lt;&gt;"",HLOOKUP(C73,GB!$C$1:$CG$49,42,FALSE),"")</f>
        <v/>
      </c>
      <c r="AA73" s="315" t="str">
        <f>IF(C73&lt;&gt;"",HLOOKUP(C73,GB!$C$1:$CG$49,43,FALSE),"")</f>
        <v/>
      </c>
      <c r="AB73" s="315" t="str">
        <f>IF(C73&lt;&gt;"",HLOOKUP(C73,GB!$C$1:$CG$49,44,FALSE),"")</f>
        <v/>
      </c>
      <c r="AC73" s="315" t="str">
        <f>IF(C73&lt;&gt;"",HLOOKUP(C73,GB!$C$1:$CG$49,46,FALSE),"")</f>
        <v/>
      </c>
      <c r="AD73" s="315" t="str">
        <f>IF(C73&lt;&gt;"",HLOOKUP(C73,GB!$C$1:$CG$49,47,FALSE),"")</f>
        <v/>
      </c>
      <c r="AE73" s="315" t="str">
        <f>IF(C73&lt;&gt;"",HLOOKUP(C73,GB!$C$1:$CG$49,48,FALSE),"")</f>
        <v/>
      </c>
      <c r="AF73" s="315" t="str">
        <f>IF(C73&lt;&gt;"",HLOOKUP(C73,Comp2!$C$1:$CG$36,36,FALSE),"")</f>
        <v/>
      </c>
      <c r="AG73" s="315" t="str">
        <f>IF(C73&lt;&gt;"",HLOOKUP(C73,'C4'!$C$1:$CG$27,27,FALSE),"")</f>
        <v/>
      </c>
      <c r="AH73" s="283" t="str">
        <f>IF(C73&lt;&gt;"",HLOOKUP(C73,Attest.!$C$1:$CG$4,4,FALSE),"")</f>
        <v/>
      </c>
      <c r="AI73" s="283" t="str">
        <f>IF(C73&lt;&gt;"",HLOOKUP(C73,Attest.!$C$1:$CG$5,5,FALSE),"")</f>
        <v/>
      </c>
      <c r="AJ73" s="323"/>
      <c r="AK73" s="323"/>
      <c r="AL73" s="323"/>
      <c r="AM73" s="323"/>
      <c r="AN73" s="323"/>
      <c r="AO73" s="323"/>
      <c r="AP73" s="323"/>
      <c r="AQ73" s="323"/>
      <c r="AR73" s="323"/>
      <c r="AS73" s="323"/>
      <c r="AT73" s="175" t="str">
        <f t="shared" si="4"/>
        <v/>
      </c>
      <c r="BN73" s="1" t="str">
        <f t="shared" si="5"/>
        <v/>
      </c>
    </row>
    <row r="74" spans="1:66" x14ac:dyDescent="0.2">
      <c r="A74" s="174" t="str">
        <f>IF(Liste!$B93&lt;&gt;"",Liste!$B93,"")</f>
        <v/>
      </c>
      <c r="B74" s="174" t="str">
        <f>IF(Liste!$B93&lt;&gt;"",Liste!$C93,"")</f>
        <v/>
      </c>
      <c r="C74" s="174" t="str">
        <f>IF(Liste!$B93&lt;&gt;"",A74&amp;" "&amp;B74,"")</f>
        <v/>
      </c>
      <c r="D74" s="175" t="str">
        <f>IF(Liste!$B93&lt;&gt;"",Liste!$D93,"")</f>
        <v/>
      </c>
      <c r="E74" s="174" t="str">
        <f>IF(Liste!$B93&lt;&gt;"",Liste!$E93,"")</f>
        <v/>
      </c>
      <c r="F74" s="176" t="str">
        <f>IF(A74="","",Liste!$E$6)</f>
        <v/>
      </c>
      <c r="G74" s="174" t="str">
        <f>IF(Liste!$B93&lt;&gt;"",Liste!$F93,"")</f>
        <v/>
      </c>
      <c r="H74" s="175" t="str">
        <f>IF(C74&lt;&gt;"",Liste!L93,"")</f>
        <v/>
      </c>
      <c r="I74" s="315" t="str">
        <f>IF(C74&lt;&gt;"",HLOOKUP(C74,Comp1!$C$1:$CG$51,51,FALSE),"")</f>
        <v/>
      </c>
      <c r="J74" s="315" t="str">
        <f>IF(C74&lt;&gt;"",HLOOKUP(C74,GB!$C$1:$CG$9,4,FALSE),"")</f>
        <v/>
      </c>
      <c r="K74" s="315" t="str">
        <f>IF(C74&lt;&gt;"",HLOOKUP(C74,GB!$C$1:$CG$9,5,FALSE),"")</f>
        <v/>
      </c>
      <c r="L74" s="315" t="str">
        <f>IF(C74&lt;&gt;"",HLOOKUP(C74,GB!$C$1:$CG$9,6,FALSE),"")</f>
        <v/>
      </c>
      <c r="M74" s="315" t="str">
        <f>IF(C74&lt;&gt;"",HLOOKUP(C74,GB!$C$1:$CG$9,7,FALSE),"")</f>
        <v/>
      </c>
      <c r="N74" s="315" t="str">
        <f>IF(C74&lt;&gt;"",HLOOKUP(C74,GB!$C$1:$CG$9,8,FALSE),"")</f>
        <v/>
      </c>
      <c r="O74" s="315" t="str">
        <f>IF(C74&lt;&gt;"",HLOOKUP(C74,GB!$C$1:$CG$9,9,FALSE),"")</f>
        <v/>
      </c>
      <c r="P74" s="315" t="str">
        <f>IF(C74&lt;&gt;"",HLOOKUP(C74,Comp3!$C$1:$CG$51,51,FALSE),"")</f>
        <v/>
      </c>
      <c r="Q74" s="315" t="str">
        <f>IF(C74&lt;&gt;"",HLOOKUP(C74,GB!$C$1:$CG$22,19,FALSE),"")</f>
        <v/>
      </c>
      <c r="R74" s="315" t="str">
        <f>IF(C74&lt;&gt;"",HLOOKUP(C74,GB!$C$1:$CG$22,20,FALSE),"")</f>
        <v/>
      </c>
      <c r="S74" s="315" t="str">
        <f>IF(C74&lt;&gt;"",HLOOKUP(C74,GB!$C$1:$CG$22,21,FALSE),"")</f>
        <v/>
      </c>
      <c r="T74" s="315" t="str">
        <f>IF(C74&lt;&gt;"",HLOOKUP(C74,GB!$C$1:$CG$22,22,FALSE),"")</f>
        <v/>
      </c>
      <c r="U74" s="315" t="str">
        <f>IF(C74&lt;&gt;"",HLOOKUP(C74,GB!$C$1:$CG$27,24,FALSE),"")</f>
        <v/>
      </c>
      <c r="V74" s="315" t="str">
        <f>IF(C74&lt;&gt;"",HLOOKUP(C74,GB!$C$1:$CG$27,25,FALSE),"")</f>
        <v/>
      </c>
      <c r="W74" s="315" t="str">
        <f>IF(C74&lt;&gt;"",HLOOKUP(C74,GB!$C$1:$CG$27,26,FALSE),"")</f>
        <v/>
      </c>
      <c r="X74" s="315" t="str">
        <f>IF(C74&lt;&gt;"",HLOOKUP(C74,GB!$C$1:$CG$27,27,FALSE),"")</f>
        <v/>
      </c>
      <c r="Y74" s="315" t="str">
        <f>IF(C74&lt;&gt;"",HLOOKUP(C74,GB!$C$1:$CG$49,36,FALSE),"")</f>
        <v/>
      </c>
      <c r="Z74" s="315" t="str">
        <f>IF(C74&lt;&gt;"",HLOOKUP(C74,GB!$C$1:$CG$49,42,FALSE),"")</f>
        <v/>
      </c>
      <c r="AA74" s="315" t="str">
        <f>IF(C74&lt;&gt;"",HLOOKUP(C74,GB!$C$1:$CG$49,43,FALSE),"")</f>
        <v/>
      </c>
      <c r="AB74" s="315" t="str">
        <f>IF(C74&lt;&gt;"",HLOOKUP(C74,GB!$C$1:$CG$49,44,FALSE),"")</f>
        <v/>
      </c>
      <c r="AC74" s="315" t="str">
        <f>IF(C74&lt;&gt;"",HLOOKUP(C74,GB!$C$1:$CG$49,46,FALSE),"")</f>
        <v/>
      </c>
      <c r="AD74" s="315" t="str">
        <f>IF(C74&lt;&gt;"",HLOOKUP(C74,GB!$C$1:$CG$49,47,FALSE),"")</f>
        <v/>
      </c>
      <c r="AE74" s="315" t="str">
        <f>IF(C74&lt;&gt;"",HLOOKUP(C74,GB!$C$1:$CG$49,48,FALSE),"")</f>
        <v/>
      </c>
      <c r="AF74" s="315" t="str">
        <f>IF(C74&lt;&gt;"",HLOOKUP(C74,Comp2!$C$1:$CG$36,36,FALSE),"")</f>
        <v/>
      </c>
      <c r="AG74" s="315" t="str">
        <f>IF(C74&lt;&gt;"",HLOOKUP(C74,'C4'!$C$1:$CG$27,27,FALSE),"")</f>
        <v/>
      </c>
      <c r="AH74" s="283" t="str">
        <f>IF(C74&lt;&gt;"",HLOOKUP(C74,Attest.!$C$1:$CG$4,4,FALSE),"")</f>
        <v/>
      </c>
      <c r="AI74" s="283" t="str">
        <f>IF(C74&lt;&gt;"",HLOOKUP(C74,Attest.!$C$1:$CG$5,5,FALSE),"")</f>
        <v/>
      </c>
      <c r="AJ74" s="323"/>
      <c r="AK74" s="323"/>
      <c r="AL74" s="323"/>
      <c r="AM74" s="323"/>
      <c r="AN74" s="323"/>
      <c r="AO74" s="323"/>
      <c r="AP74" s="323"/>
      <c r="AQ74" s="323"/>
      <c r="AR74" s="323"/>
      <c r="AS74" s="323"/>
      <c r="AT74" s="175" t="str">
        <f t="shared" si="4"/>
        <v/>
      </c>
      <c r="BN74" s="1" t="str">
        <f t="shared" si="5"/>
        <v/>
      </c>
    </row>
    <row r="75" spans="1:66" x14ac:dyDescent="0.2">
      <c r="A75" s="174" t="str">
        <f>IF(Liste!$B94&lt;&gt;"",Liste!$B94,"")</f>
        <v/>
      </c>
      <c r="B75" s="174" t="str">
        <f>IF(Liste!$B94&lt;&gt;"",Liste!$C94,"")</f>
        <v/>
      </c>
      <c r="C75" s="174" t="str">
        <f>IF(Liste!$B94&lt;&gt;"",A75&amp;" "&amp;B75,"")</f>
        <v/>
      </c>
      <c r="D75" s="175" t="str">
        <f>IF(Liste!$B94&lt;&gt;"",Liste!$D94,"")</f>
        <v/>
      </c>
      <c r="E75" s="174" t="str">
        <f>IF(Liste!$B94&lt;&gt;"",Liste!$E94,"")</f>
        <v/>
      </c>
      <c r="F75" s="176" t="str">
        <f>IF(A75="","",Liste!$E$6)</f>
        <v/>
      </c>
      <c r="G75" s="174" t="str">
        <f>IF(Liste!$B94&lt;&gt;"",Liste!$F94,"")</f>
        <v/>
      </c>
      <c r="H75" s="175" t="str">
        <f>IF(C75&lt;&gt;"",Liste!L94,"")</f>
        <v/>
      </c>
      <c r="I75" s="315" t="str">
        <f>IF(C75&lt;&gt;"",HLOOKUP(C75,Comp1!$C$1:$CG$51,51,FALSE),"")</f>
        <v/>
      </c>
      <c r="J75" s="315" t="str">
        <f>IF(C75&lt;&gt;"",HLOOKUP(C75,GB!$C$1:$CG$9,4,FALSE),"")</f>
        <v/>
      </c>
      <c r="K75" s="315" t="str">
        <f>IF(C75&lt;&gt;"",HLOOKUP(C75,GB!$C$1:$CG$9,5,FALSE),"")</f>
        <v/>
      </c>
      <c r="L75" s="315" t="str">
        <f>IF(C75&lt;&gt;"",HLOOKUP(C75,GB!$C$1:$CG$9,6,FALSE),"")</f>
        <v/>
      </c>
      <c r="M75" s="315" t="str">
        <f>IF(C75&lt;&gt;"",HLOOKUP(C75,GB!$C$1:$CG$9,7,FALSE),"")</f>
        <v/>
      </c>
      <c r="N75" s="315" t="str">
        <f>IF(C75&lt;&gt;"",HLOOKUP(C75,GB!$C$1:$CG$9,8,FALSE),"")</f>
        <v/>
      </c>
      <c r="O75" s="315" t="str">
        <f>IF(C75&lt;&gt;"",HLOOKUP(C75,GB!$C$1:$CG$9,9,FALSE),"")</f>
        <v/>
      </c>
      <c r="P75" s="315" t="str">
        <f>IF(C75&lt;&gt;"",HLOOKUP(C75,Comp3!$C$1:$CG$51,51,FALSE),"")</f>
        <v/>
      </c>
      <c r="Q75" s="315" t="str">
        <f>IF(C75&lt;&gt;"",HLOOKUP(C75,GB!$C$1:$CG$22,19,FALSE),"")</f>
        <v/>
      </c>
      <c r="R75" s="315" t="str">
        <f>IF(C75&lt;&gt;"",HLOOKUP(C75,GB!$C$1:$CG$22,20,FALSE),"")</f>
        <v/>
      </c>
      <c r="S75" s="315" t="str">
        <f>IF(C75&lt;&gt;"",HLOOKUP(C75,GB!$C$1:$CG$22,21,FALSE),"")</f>
        <v/>
      </c>
      <c r="T75" s="315" t="str">
        <f>IF(C75&lt;&gt;"",HLOOKUP(C75,GB!$C$1:$CG$22,22,FALSE),"")</f>
        <v/>
      </c>
      <c r="U75" s="315" t="str">
        <f>IF(C75&lt;&gt;"",HLOOKUP(C75,GB!$C$1:$CG$27,24,FALSE),"")</f>
        <v/>
      </c>
      <c r="V75" s="315" t="str">
        <f>IF(C75&lt;&gt;"",HLOOKUP(C75,GB!$C$1:$CG$27,25,FALSE),"")</f>
        <v/>
      </c>
      <c r="W75" s="315" t="str">
        <f>IF(C75&lt;&gt;"",HLOOKUP(C75,GB!$C$1:$CG$27,26,FALSE),"")</f>
        <v/>
      </c>
      <c r="X75" s="315" t="str">
        <f>IF(C75&lt;&gt;"",HLOOKUP(C75,GB!$C$1:$CG$27,27,FALSE),"")</f>
        <v/>
      </c>
      <c r="Y75" s="315" t="str">
        <f>IF(C75&lt;&gt;"",HLOOKUP(C75,GB!$C$1:$CG$49,36,FALSE),"")</f>
        <v/>
      </c>
      <c r="Z75" s="315" t="str">
        <f>IF(C75&lt;&gt;"",HLOOKUP(C75,GB!$C$1:$CG$49,42,FALSE),"")</f>
        <v/>
      </c>
      <c r="AA75" s="315" t="str">
        <f>IF(C75&lt;&gt;"",HLOOKUP(C75,GB!$C$1:$CG$49,43,FALSE),"")</f>
        <v/>
      </c>
      <c r="AB75" s="315" t="str">
        <f>IF(C75&lt;&gt;"",HLOOKUP(C75,GB!$C$1:$CG$49,44,FALSE),"")</f>
        <v/>
      </c>
      <c r="AC75" s="315" t="str">
        <f>IF(C75&lt;&gt;"",HLOOKUP(C75,GB!$C$1:$CG$49,46,FALSE),"")</f>
        <v/>
      </c>
      <c r="AD75" s="315" t="str">
        <f>IF(C75&lt;&gt;"",HLOOKUP(C75,GB!$C$1:$CG$49,47,FALSE),"")</f>
        <v/>
      </c>
      <c r="AE75" s="315" t="str">
        <f>IF(C75&lt;&gt;"",HLOOKUP(C75,GB!$C$1:$CG$49,48,FALSE),"")</f>
        <v/>
      </c>
      <c r="AF75" s="315" t="str">
        <f>IF(C75&lt;&gt;"",HLOOKUP(C75,Comp2!$C$1:$CG$36,36,FALSE),"")</f>
        <v/>
      </c>
      <c r="AG75" s="315" t="str">
        <f>IF(C75&lt;&gt;"",HLOOKUP(C75,'C4'!$C$1:$CG$27,27,FALSE),"")</f>
        <v/>
      </c>
      <c r="AH75" s="283" t="str">
        <f>IF(C75&lt;&gt;"",HLOOKUP(C75,Attest.!$C$1:$CG$4,4,FALSE),"")</f>
        <v/>
      </c>
      <c r="AI75" s="283" t="str">
        <f>IF(C75&lt;&gt;"",HLOOKUP(C75,Attest.!$C$1:$CG$5,5,FALSE),"")</f>
        <v/>
      </c>
      <c r="AJ75" s="323"/>
      <c r="AK75" s="323"/>
      <c r="AL75" s="323"/>
      <c r="AM75" s="323"/>
      <c r="AN75" s="323"/>
      <c r="AO75" s="323"/>
      <c r="AP75" s="323"/>
      <c r="AQ75" s="323"/>
      <c r="AR75" s="323"/>
      <c r="AS75" s="323"/>
      <c r="AT75" s="175" t="str">
        <f t="shared" si="4"/>
        <v/>
      </c>
      <c r="BN75" s="1" t="str">
        <f t="shared" si="5"/>
        <v/>
      </c>
    </row>
    <row r="76" spans="1:66" x14ac:dyDescent="0.2">
      <c r="A76" s="174" t="str">
        <f>IF(Liste!$B95&lt;&gt;"",Liste!$B95,"")</f>
        <v/>
      </c>
      <c r="B76" s="174" t="str">
        <f>IF(Liste!$B95&lt;&gt;"",Liste!$C95,"")</f>
        <v/>
      </c>
      <c r="C76" s="174" t="str">
        <f>IF(Liste!$B95&lt;&gt;"",A76&amp;" "&amp;B76,"")</f>
        <v/>
      </c>
      <c r="D76" s="175" t="str">
        <f>IF(Liste!$B95&lt;&gt;"",Liste!$D95,"")</f>
        <v/>
      </c>
      <c r="E76" s="174" t="str">
        <f>IF(Liste!$B95&lt;&gt;"",Liste!$E95,"")</f>
        <v/>
      </c>
      <c r="F76" s="176" t="str">
        <f>IF(A76="","",Liste!$E$6)</f>
        <v/>
      </c>
      <c r="G76" s="174" t="str">
        <f>IF(Liste!$B95&lt;&gt;"",Liste!$F95,"")</f>
        <v/>
      </c>
      <c r="H76" s="175" t="str">
        <f>IF(C76&lt;&gt;"",Liste!L95,"")</f>
        <v/>
      </c>
      <c r="I76" s="315" t="str">
        <f>IF(C76&lt;&gt;"",HLOOKUP(C76,Comp1!$C$1:$CG$51,51,FALSE),"")</f>
        <v/>
      </c>
      <c r="J76" s="315" t="str">
        <f>IF(C76&lt;&gt;"",HLOOKUP(C76,GB!$C$1:$CG$9,4,FALSE),"")</f>
        <v/>
      </c>
      <c r="K76" s="315" t="str">
        <f>IF(C76&lt;&gt;"",HLOOKUP(C76,GB!$C$1:$CG$9,5,FALSE),"")</f>
        <v/>
      </c>
      <c r="L76" s="315" t="str">
        <f>IF(C76&lt;&gt;"",HLOOKUP(C76,GB!$C$1:$CG$9,6,FALSE),"")</f>
        <v/>
      </c>
      <c r="M76" s="315" t="str">
        <f>IF(C76&lt;&gt;"",HLOOKUP(C76,GB!$C$1:$CG$9,7,FALSE),"")</f>
        <v/>
      </c>
      <c r="N76" s="315" t="str">
        <f>IF(C76&lt;&gt;"",HLOOKUP(C76,GB!$C$1:$CG$9,8,FALSE),"")</f>
        <v/>
      </c>
      <c r="O76" s="315" t="str">
        <f>IF(C76&lt;&gt;"",HLOOKUP(C76,GB!$C$1:$CG$9,9,FALSE),"")</f>
        <v/>
      </c>
      <c r="P76" s="315" t="str">
        <f>IF(C76&lt;&gt;"",HLOOKUP(C76,Comp3!$C$1:$CG$51,51,FALSE),"")</f>
        <v/>
      </c>
      <c r="Q76" s="315" t="str">
        <f>IF(C76&lt;&gt;"",HLOOKUP(C76,GB!$C$1:$CG$22,19,FALSE),"")</f>
        <v/>
      </c>
      <c r="R76" s="315" t="str">
        <f>IF(C76&lt;&gt;"",HLOOKUP(C76,GB!$C$1:$CG$22,20,FALSE),"")</f>
        <v/>
      </c>
      <c r="S76" s="315" t="str">
        <f>IF(C76&lt;&gt;"",HLOOKUP(C76,GB!$C$1:$CG$22,21,FALSE),"")</f>
        <v/>
      </c>
      <c r="T76" s="315" t="str">
        <f>IF(C76&lt;&gt;"",HLOOKUP(C76,GB!$C$1:$CG$22,22,FALSE),"")</f>
        <v/>
      </c>
      <c r="U76" s="315" t="str">
        <f>IF(C76&lt;&gt;"",HLOOKUP(C76,GB!$C$1:$CG$27,24,FALSE),"")</f>
        <v/>
      </c>
      <c r="V76" s="315" t="str">
        <f>IF(C76&lt;&gt;"",HLOOKUP(C76,GB!$C$1:$CG$27,25,FALSE),"")</f>
        <v/>
      </c>
      <c r="W76" s="315" t="str">
        <f>IF(C76&lt;&gt;"",HLOOKUP(C76,GB!$C$1:$CG$27,26,FALSE),"")</f>
        <v/>
      </c>
      <c r="X76" s="315" t="str">
        <f>IF(C76&lt;&gt;"",HLOOKUP(C76,GB!$C$1:$CG$27,27,FALSE),"")</f>
        <v/>
      </c>
      <c r="Y76" s="315" t="str">
        <f>IF(C76&lt;&gt;"",HLOOKUP(C76,GB!$C$1:$CG$49,36,FALSE),"")</f>
        <v/>
      </c>
      <c r="Z76" s="315" t="str">
        <f>IF(C76&lt;&gt;"",HLOOKUP(C76,GB!$C$1:$CG$49,42,FALSE),"")</f>
        <v/>
      </c>
      <c r="AA76" s="315" t="str">
        <f>IF(C76&lt;&gt;"",HLOOKUP(C76,GB!$C$1:$CG$49,43,FALSE),"")</f>
        <v/>
      </c>
      <c r="AB76" s="315" t="str">
        <f>IF(C76&lt;&gt;"",HLOOKUP(C76,GB!$C$1:$CG$49,44,FALSE),"")</f>
        <v/>
      </c>
      <c r="AC76" s="315" t="str">
        <f>IF(C76&lt;&gt;"",HLOOKUP(C76,GB!$C$1:$CG$49,46,FALSE),"")</f>
        <v/>
      </c>
      <c r="AD76" s="315" t="str">
        <f>IF(C76&lt;&gt;"",HLOOKUP(C76,GB!$C$1:$CG$49,47,FALSE),"")</f>
        <v/>
      </c>
      <c r="AE76" s="315" t="str">
        <f>IF(C76&lt;&gt;"",HLOOKUP(C76,GB!$C$1:$CG$49,48,FALSE),"")</f>
        <v/>
      </c>
      <c r="AF76" s="315" t="str">
        <f>IF(C76&lt;&gt;"",HLOOKUP(C76,Comp2!$C$1:$CG$36,36,FALSE),"")</f>
        <v/>
      </c>
      <c r="AG76" s="315" t="str">
        <f>IF(C76&lt;&gt;"",HLOOKUP(C76,'C4'!$C$1:$CG$27,27,FALSE),"")</f>
        <v/>
      </c>
      <c r="AH76" s="283" t="str">
        <f>IF(C76&lt;&gt;"",HLOOKUP(C76,Attest.!$C$1:$CG$4,4,FALSE),"")</f>
        <v/>
      </c>
      <c r="AI76" s="283" t="str">
        <f>IF(C76&lt;&gt;"",HLOOKUP(C76,Attest.!$C$1:$CG$5,5,FALSE),"")</f>
        <v/>
      </c>
      <c r="AJ76" s="323"/>
      <c r="AK76" s="323"/>
      <c r="AL76" s="323"/>
      <c r="AM76" s="323"/>
      <c r="AN76" s="323"/>
      <c r="AO76" s="323"/>
      <c r="AP76" s="323"/>
      <c r="AQ76" s="323"/>
      <c r="AR76" s="323"/>
      <c r="AS76" s="323"/>
      <c r="AT76" s="175" t="str">
        <f t="shared" si="4"/>
        <v/>
      </c>
      <c r="BN76" s="1" t="str">
        <f t="shared" si="5"/>
        <v/>
      </c>
    </row>
    <row r="77" spans="1:66" x14ac:dyDescent="0.2">
      <c r="A77" s="174" t="str">
        <f>IF(Liste!$B96&lt;&gt;"",Liste!$B96,"")</f>
        <v/>
      </c>
      <c r="B77" s="174" t="str">
        <f>IF(Liste!$B96&lt;&gt;"",Liste!$C96,"")</f>
        <v/>
      </c>
      <c r="C77" s="174" t="str">
        <f>IF(Liste!$B96&lt;&gt;"",A77&amp;" "&amp;B77,"")</f>
        <v/>
      </c>
      <c r="D77" s="175" t="str">
        <f>IF(Liste!$B96&lt;&gt;"",Liste!$D96,"")</f>
        <v/>
      </c>
      <c r="E77" s="174" t="str">
        <f>IF(Liste!$B96&lt;&gt;"",Liste!$E96,"")</f>
        <v/>
      </c>
      <c r="F77" s="176" t="str">
        <f>IF(A77="","",Liste!$E$6)</f>
        <v/>
      </c>
      <c r="G77" s="174" t="str">
        <f>IF(Liste!$B96&lt;&gt;"",Liste!$F96,"")</f>
        <v/>
      </c>
      <c r="H77" s="175" t="str">
        <f>IF(C77&lt;&gt;"",Liste!L96,"")</f>
        <v/>
      </c>
      <c r="I77" s="315" t="str">
        <f>IF(C77&lt;&gt;"",HLOOKUP(C77,Comp1!$C$1:$CG$51,51,FALSE),"")</f>
        <v/>
      </c>
      <c r="J77" s="315" t="str">
        <f>IF(C77&lt;&gt;"",HLOOKUP(C77,GB!$C$1:$CG$9,4,FALSE),"")</f>
        <v/>
      </c>
      <c r="K77" s="315" t="str">
        <f>IF(C77&lt;&gt;"",HLOOKUP(C77,GB!$C$1:$CG$9,5,FALSE),"")</f>
        <v/>
      </c>
      <c r="L77" s="315" t="str">
        <f>IF(C77&lt;&gt;"",HLOOKUP(C77,GB!$C$1:$CG$9,6,FALSE),"")</f>
        <v/>
      </c>
      <c r="M77" s="315" t="str">
        <f>IF(C77&lt;&gt;"",HLOOKUP(C77,GB!$C$1:$CG$9,7,FALSE),"")</f>
        <v/>
      </c>
      <c r="N77" s="315" t="str">
        <f>IF(C77&lt;&gt;"",HLOOKUP(C77,GB!$C$1:$CG$9,8,FALSE),"")</f>
        <v/>
      </c>
      <c r="O77" s="315" t="str">
        <f>IF(C77&lt;&gt;"",HLOOKUP(C77,GB!$C$1:$CG$9,9,FALSE),"")</f>
        <v/>
      </c>
      <c r="P77" s="315" t="str">
        <f>IF(C77&lt;&gt;"",HLOOKUP(C77,Comp3!$C$1:$CG$51,51,FALSE),"")</f>
        <v/>
      </c>
      <c r="Q77" s="315" t="str">
        <f>IF(C77&lt;&gt;"",HLOOKUP(C77,GB!$C$1:$CG$22,19,FALSE),"")</f>
        <v/>
      </c>
      <c r="R77" s="315" t="str">
        <f>IF(C77&lt;&gt;"",HLOOKUP(C77,GB!$C$1:$CG$22,20,FALSE),"")</f>
        <v/>
      </c>
      <c r="S77" s="315" t="str">
        <f>IF(C77&lt;&gt;"",HLOOKUP(C77,GB!$C$1:$CG$22,21,FALSE),"")</f>
        <v/>
      </c>
      <c r="T77" s="315" t="str">
        <f>IF(C77&lt;&gt;"",HLOOKUP(C77,GB!$C$1:$CG$22,22,FALSE),"")</f>
        <v/>
      </c>
      <c r="U77" s="315" t="str">
        <f>IF(C77&lt;&gt;"",HLOOKUP(C77,GB!$C$1:$CG$27,24,FALSE),"")</f>
        <v/>
      </c>
      <c r="V77" s="315" t="str">
        <f>IF(C77&lt;&gt;"",HLOOKUP(C77,GB!$C$1:$CG$27,25,FALSE),"")</f>
        <v/>
      </c>
      <c r="W77" s="315" t="str">
        <f>IF(C77&lt;&gt;"",HLOOKUP(C77,GB!$C$1:$CG$27,26,FALSE),"")</f>
        <v/>
      </c>
      <c r="X77" s="315" t="str">
        <f>IF(C77&lt;&gt;"",HLOOKUP(C77,GB!$C$1:$CG$27,27,FALSE),"")</f>
        <v/>
      </c>
      <c r="Y77" s="315" t="str">
        <f>IF(C77&lt;&gt;"",HLOOKUP(C77,GB!$C$1:$CG$49,36,FALSE),"")</f>
        <v/>
      </c>
      <c r="Z77" s="315" t="str">
        <f>IF(C77&lt;&gt;"",HLOOKUP(C77,GB!$C$1:$CG$49,42,FALSE),"")</f>
        <v/>
      </c>
      <c r="AA77" s="315" t="str">
        <f>IF(C77&lt;&gt;"",HLOOKUP(C77,GB!$C$1:$CG$49,43,FALSE),"")</f>
        <v/>
      </c>
      <c r="AB77" s="315" t="str">
        <f>IF(C77&lt;&gt;"",HLOOKUP(C77,GB!$C$1:$CG$49,44,FALSE),"")</f>
        <v/>
      </c>
      <c r="AC77" s="315" t="str">
        <f>IF(C77&lt;&gt;"",HLOOKUP(C77,GB!$C$1:$CG$49,46,FALSE),"")</f>
        <v/>
      </c>
      <c r="AD77" s="315" t="str">
        <f>IF(C77&lt;&gt;"",HLOOKUP(C77,GB!$C$1:$CG$49,47,FALSE),"")</f>
        <v/>
      </c>
      <c r="AE77" s="315" t="str">
        <f>IF(C77&lt;&gt;"",HLOOKUP(C77,GB!$C$1:$CG$49,48,FALSE),"")</f>
        <v/>
      </c>
      <c r="AF77" s="315" t="str">
        <f>IF(C77&lt;&gt;"",HLOOKUP(C77,Comp2!$C$1:$CG$36,36,FALSE),"")</f>
        <v/>
      </c>
      <c r="AG77" s="315" t="str">
        <f>IF(C77&lt;&gt;"",HLOOKUP(C77,'C4'!$C$1:$CG$27,27,FALSE),"")</f>
        <v/>
      </c>
      <c r="AH77" s="283" t="str">
        <f>IF(C77&lt;&gt;"",HLOOKUP(C77,Attest.!$C$1:$CG$4,4,FALSE),"")</f>
        <v/>
      </c>
      <c r="AI77" s="283" t="str">
        <f>IF(C77&lt;&gt;"",HLOOKUP(C77,Attest.!$C$1:$CG$5,5,FALSE),"")</f>
        <v/>
      </c>
      <c r="AJ77" s="323"/>
      <c r="AK77" s="323"/>
      <c r="AL77" s="323"/>
      <c r="AM77" s="323"/>
      <c r="AN77" s="323"/>
      <c r="AO77" s="323"/>
      <c r="AP77" s="323"/>
      <c r="AQ77" s="323"/>
      <c r="AR77" s="323"/>
      <c r="AS77" s="323"/>
      <c r="AT77" s="175" t="str">
        <f t="shared" si="4"/>
        <v/>
      </c>
      <c r="BN77" s="1" t="str">
        <f t="shared" si="5"/>
        <v/>
      </c>
    </row>
    <row r="78" spans="1:66" x14ac:dyDescent="0.2">
      <c r="A78" s="174" t="str">
        <f>IF(Liste!$B97&lt;&gt;"",Liste!$B97,"")</f>
        <v/>
      </c>
      <c r="B78" s="174" t="str">
        <f>IF(Liste!$B97&lt;&gt;"",Liste!$C97,"")</f>
        <v/>
      </c>
      <c r="C78" s="174" t="str">
        <f>IF(Liste!$B97&lt;&gt;"",A78&amp;" "&amp;B78,"")</f>
        <v/>
      </c>
      <c r="D78" s="175" t="str">
        <f>IF(Liste!$B97&lt;&gt;"",Liste!$D97,"")</f>
        <v/>
      </c>
      <c r="E78" s="174" t="str">
        <f>IF(Liste!$B97&lt;&gt;"",Liste!$E97,"")</f>
        <v/>
      </c>
      <c r="F78" s="176" t="str">
        <f>IF(A78="","",Liste!$E$6)</f>
        <v/>
      </c>
      <c r="G78" s="174" t="str">
        <f>IF(Liste!$B97&lt;&gt;"",Liste!$F97,"")</f>
        <v/>
      </c>
      <c r="H78" s="175" t="str">
        <f>IF(C78&lt;&gt;"",Liste!L97,"")</f>
        <v/>
      </c>
      <c r="I78" s="315" t="str">
        <f>IF(C78&lt;&gt;"",HLOOKUP(C78,Comp1!$C$1:$CG$51,51,FALSE),"")</f>
        <v/>
      </c>
      <c r="J78" s="315" t="str">
        <f>IF(C78&lt;&gt;"",HLOOKUP(C78,GB!$C$1:$CG$9,4,FALSE),"")</f>
        <v/>
      </c>
      <c r="K78" s="315" t="str">
        <f>IF(C78&lt;&gt;"",HLOOKUP(C78,GB!$C$1:$CG$9,5,FALSE),"")</f>
        <v/>
      </c>
      <c r="L78" s="315" t="str">
        <f>IF(C78&lt;&gt;"",HLOOKUP(C78,GB!$C$1:$CG$9,6,FALSE),"")</f>
        <v/>
      </c>
      <c r="M78" s="315" t="str">
        <f>IF(C78&lt;&gt;"",HLOOKUP(C78,GB!$C$1:$CG$9,7,FALSE),"")</f>
        <v/>
      </c>
      <c r="N78" s="315" t="str">
        <f>IF(C78&lt;&gt;"",HLOOKUP(C78,GB!$C$1:$CG$9,8,FALSE),"")</f>
        <v/>
      </c>
      <c r="O78" s="315" t="str">
        <f>IF(C78&lt;&gt;"",HLOOKUP(C78,GB!$C$1:$CG$9,9,FALSE),"")</f>
        <v/>
      </c>
      <c r="P78" s="315" t="str">
        <f>IF(C78&lt;&gt;"",HLOOKUP(C78,Comp3!$C$1:$CG$51,51,FALSE),"")</f>
        <v/>
      </c>
      <c r="Q78" s="315" t="str">
        <f>IF(C78&lt;&gt;"",HLOOKUP(C78,GB!$C$1:$CG$22,19,FALSE),"")</f>
        <v/>
      </c>
      <c r="R78" s="315" t="str">
        <f>IF(C78&lt;&gt;"",HLOOKUP(C78,GB!$C$1:$CG$22,20,FALSE),"")</f>
        <v/>
      </c>
      <c r="S78" s="315" t="str">
        <f>IF(C78&lt;&gt;"",HLOOKUP(C78,GB!$C$1:$CG$22,21,FALSE),"")</f>
        <v/>
      </c>
      <c r="T78" s="315" t="str">
        <f>IF(C78&lt;&gt;"",HLOOKUP(C78,GB!$C$1:$CG$22,22,FALSE),"")</f>
        <v/>
      </c>
      <c r="U78" s="315" t="str">
        <f>IF(C78&lt;&gt;"",HLOOKUP(C78,GB!$C$1:$CG$27,24,FALSE),"")</f>
        <v/>
      </c>
      <c r="V78" s="315" t="str">
        <f>IF(C78&lt;&gt;"",HLOOKUP(C78,GB!$C$1:$CG$27,25,FALSE),"")</f>
        <v/>
      </c>
      <c r="W78" s="315" t="str">
        <f>IF(C78&lt;&gt;"",HLOOKUP(C78,GB!$C$1:$CG$27,26,FALSE),"")</f>
        <v/>
      </c>
      <c r="X78" s="315" t="str">
        <f>IF(C78&lt;&gt;"",HLOOKUP(C78,GB!$C$1:$CG$27,27,FALSE),"")</f>
        <v/>
      </c>
      <c r="Y78" s="315" t="str">
        <f>IF(C78&lt;&gt;"",HLOOKUP(C78,GB!$C$1:$CG$49,36,FALSE),"")</f>
        <v/>
      </c>
      <c r="Z78" s="315" t="str">
        <f>IF(C78&lt;&gt;"",HLOOKUP(C78,GB!$C$1:$CG$49,42,FALSE),"")</f>
        <v/>
      </c>
      <c r="AA78" s="315" t="str">
        <f>IF(C78&lt;&gt;"",HLOOKUP(C78,GB!$C$1:$CG$49,43,FALSE),"")</f>
        <v/>
      </c>
      <c r="AB78" s="315" t="str">
        <f>IF(C78&lt;&gt;"",HLOOKUP(C78,GB!$C$1:$CG$49,44,FALSE),"")</f>
        <v/>
      </c>
      <c r="AC78" s="315" t="str">
        <f>IF(C78&lt;&gt;"",HLOOKUP(C78,GB!$C$1:$CG$49,46,FALSE),"")</f>
        <v/>
      </c>
      <c r="AD78" s="315" t="str">
        <f>IF(C78&lt;&gt;"",HLOOKUP(C78,GB!$C$1:$CG$49,47,FALSE),"")</f>
        <v/>
      </c>
      <c r="AE78" s="315" t="str">
        <f>IF(C78&lt;&gt;"",HLOOKUP(C78,GB!$C$1:$CG$49,48,FALSE),"")</f>
        <v/>
      </c>
      <c r="AF78" s="315" t="str">
        <f>IF(C78&lt;&gt;"",HLOOKUP(C78,Comp2!$C$1:$CG$36,36,FALSE),"")</f>
        <v/>
      </c>
      <c r="AG78" s="315" t="str">
        <f>IF(C78&lt;&gt;"",HLOOKUP(C78,'C4'!$C$1:$CG$27,27,FALSE),"")</f>
        <v/>
      </c>
      <c r="AH78" s="283" t="str">
        <f>IF(C78&lt;&gt;"",HLOOKUP(C78,Attest.!$C$1:$CG$4,4,FALSE),"")</f>
        <v/>
      </c>
      <c r="AI78" s="283" t="str">
        <f>IF(C78&lt;&gt;"",HLOOKUP(C78,Attest.!$C$1:$CG$5,5,FALSE),"")</f>
        <v/>
      </c>
      <c r="AJ78" s="323"/>
      <c r="AK78" s="323"/>
      <c r="AL78" s="323"/>
      <c r="AM78" s="323"/>
      <c r="AN78" s="323"/>
      <c r="AO78" s="323"/>
      <c r="AP78" s="323"/>
      <c r="AQ78" s="323"/>
      <c r="AR78" s="323"/>
      <c r="AS78" s="323"/>
      <c r="AT78" s="175" t="str">
        <f t="shared" si="4"/>
        <v/>
      </c>
      <c r="BN78" s="1" t="str">
        <f t="shared" si="5"/>
        <v/>
      </c>
    </row>
    <row r="79" spans="1:66" x14ac:dyDescent="0.2">
      <c r="A79" s="174" t="str">
        <f>IF(Liste!$B98&lt;&gt;"",Liste!$B98,"")</f>
        <v/>
      </c>
      <c r="B79" s="174" t="str">
        <f>IF(Liste!$B98&lt;&gt;"",Liste!$C98,"")</f>
        <v/>
      </c>
      <c r="C79" s="174" t="str">
        <f>IF(Liste!$B98&lt;&gt;"",A79&amp;" "&amp;B79,"")</f>
        <v/>
      </c>
      <c r="D79" s="175" t="str">
        <f>IF(Liste!$B98&lt;&gt;"",Liste!$D98,"")</f>
        <v/>
      </c>
      <c r="E79" s="174" t="str">
        <f>IF(Liste!$B98&lt;&gt;"",Liste!$E98,"")</f>
        <v/>
      </c>
      <c r="F79" s="176" t="str">
        <f>IF(A79="","",Liste!$E$6)</f>
        <v/>
      </c>
      <c r="G79" s="174" t="str">
        <f>IF(Liste!$B98&lt;&gt;"",Liste!$F98,"")</f>
        <v/>
      </c>
      <c r="H79" s="175" t="str">
        <f>IF(C79&lt;&gt;"",Liste!L98,"")</f>
        <v/>
      </c>
      <c r="I79" s="315" t="str">
        <f>IF(C79&lt;&gt;"",HLOOKUP(C79,Comp1!$C$1:$CG$51,51,FALSE),"")</f>
        <v/>
      </c>
      <c r="J79" s="315" t="str">
        <f>IF(C79&lt;&gt;"",HLOOKUP(C79,GB!$C$1:$CG$9,4,FALSE),"")</f>
        <v/>
      </c>
      <c r="K79" s="315" t="str">
        <f>IF(C79&lt;&gt;"",HLOOKUP(C79,GB!$C$1:$CG$9,5,FALSE),"")</f>
        <v/>
      </c>
      <c r="L79" s="315" t="str">
        <f>IF(C79&lt;&gt;"",HLOOKUP(C79,GB!$C$1:$CG$9,6,FALSE),"")</f>
        <v/>
      </c>
      <c r="M79" s="315" t="str">
        <f>IF(C79&lt;&gt;"",HLOOKUP(C79,GB!$C$1:$CG$9,7,FALSE),"")</f>
        <v/>
      </c>
      <c r="N79" s="315" t="str">
        <f>IF(C79&lt;&gt;"",HLOOKUP(C79,GB!$C$1:$CG$9,8,FALSE),"")</f>
        <v/>
      </c>
      <c r="O79" s="315" t="str">
        <f>IF(C79&lt;&gt;"",HLOOKUP(C79,GB!$C$1:$CG$9,9,FALSE),"")</f>
        <v/>
      </c>
      <c r="P79" s="315" t="str">
        <f>IF(C79&lt;&gt;"",HLOOKUP(C79,Comp3!$C$1:$CG$51,51,FALSE),"")</f>
        <v/>
      </c>
      <c r="Q79" s="315" t="str">
        <f>IF(C79&lt;&gt;"",HLOOKUP(C79,GB!$C$1:$CG$22,19,FALSE),"")</f>
        <v/>
      </c>
      <c r="R79" s="315" t="str">
        <f>IF(C79&lt;&gt;"",HLOOKUP(C79,GB!$C$1:$CG$22,20,FALSE),"")</f>
        <v/>
      </c>
      <c r="S79" s="315" t="str">
        <f>IF(C79&lt;&gt;"",HLOOKUP(C79,GB!$C$1:$CG$22,21,FALSE),"")</f>
        <v/>
      </c>
      <c r="T79" s="315" t="str">
        <f>IF(C79&lt;&gt;"",HLOOKUP(C79,GB!$C$1:$CG$22,22,FALSE),"")</f>
        <v/>
      </c>
      <c r="U79" s="315" t="str">
        <f>IF(C79&lt;&gt;"",HLOOKUP(C79,GB!$C$1:$CG$27,24,FALSE),"")</f>
        <v/>
      </c>
      <c r="V79" s="315" t="str">
        <f>IF(C79&lt;&gt;"",HLOOKUP(C79,GB!$C$1:$CG$27,25,FALSE),"")</f>
        <v/>
      </c>
      <c r="W79" s="315" t="str">
        <f>IF(C79&lt;&gt;"",HLOOKUP(C79,GB!$C$1:$CG$27,26,FALSE),"")</f>
        <v/>
      </c>
      <c r="X79" s="315" t="str">
        <f>IF(C79&lt;&gt;"",HLOOKUP(C79,GB!$C$1:$CG$27,27,FALSE),"")</f>
        <v/>
      </c>
      <c r="Y79" s="315" t="str">
        <f>IF(C79&lt;&gt;"",HLOOKUP(C79,GB!$C$1:$CG$49,36,FALSE),"")</f>
        <v/>
      </c>
      <c r="Z79" s="315" t="str">
        <f>IF(C79&lt;&gt;"",HLOOKUP(C79,GB!$C$1:$CG$49,42,FALSE),"")</f>
        <v/>
      </c>
      <c r="AA79" s="315" t="str">
        <f>IF(C79&lt;&gt;"",HLOOKUP(C79,GB!$C$1:$CG$49,43,FALSE),"")</f>
        <v/>
      </c>
      <c r="AB79" s="315" t="str">
        <f>IF(C79&lt;&gt;"",HLOOKUP(C79,GB!$C$1:$CG$49,44,FALSE),"")</f>
        <v/>
      </c>
      <c r="AC79" s="315" t="str">
        <f>IF(C79&lt;&gt;"",HLOOKUP(C79,GB!$C$1:$CG$49,46,FALSE),"")</f>
        <v/>
      </c>
      <c r="AD79" s="315" t="str">
        <f>IF(C79&lt;&gt;"",HLOOKUP(C79,GB!$C$1:$CG$49,47,FALSE),"")</f>
        <v/>
      </c>
      <c r="AE79" s="315" t="str">
        <f>IF(C79&lt;&gt;"",HLOOKUP(C79,GB!$C$1:$CG$49,48,FALSE),"")</f>
        <v/>
      </c>
      <c r="AF79" s="315" t="str">
        <f>IF(C79&lt;&gt;"",HLOOKUP(C79,Comp2!$C$1:$CG$36,36,FALSE),"")</f>
        <v/>
      </c>
      <c r="AG79" s="315" t="str">
        <f>IF(C79&lt;&gt;"",HLOOKUP(C79,'C4'!$C$1:$CG$27,27,FALSE),"")</f>
        <v/>
      </c>
      <c r="AH79" s="283" t="str">
        <f>IF(C79&lt;&gt;"",HLOOKUP(C79,Attest.!$C$1:$CG$4,4,FALSE),"")</f>
        <v/>
      </c>
      <c r="AI79" s="283" t="str">
        <f>IF(C79&lt;&gt;"",HLOOKUP(C79,Attest.!$C$1:$CG$5,5,FALSE),"")</f>
        <v/>
      </c>
      <c r="AJ79" s="323"/>
      <c r="AK79" s="323"/>
      <c r="AL79" s="323"/>
      <c r="AM79" s="323"/>
      <c r="AN79" s="323"/>
      <c r="AO79" s="323"/>
      <c r="AP79" s="323"/>
      <c r="AQ79" s="323"/>
      <c r="AR79" s="323"/>
      <c r="AS79" s="323"/>
      <c r="AT79" s="175" t="str">
        <f t="shared" si="4"/>
        <v/>
      </c>
      <c r="BN79" s="1" t="str">
        <f t="shared" si="5"/>
        <v/>
      </c>
    </row>
    <row r="80" spans="1:66" x14ac:dyDescent="0.2">
      <c r="A80" s="174" t="str">
        <f>IF(Liste!$B99&lt;&gt;"",Liste!$B99,"")</f>
        <v/>
      </c>
      <c r="B80" s="174" t="str">
        <f>IF(Liste!$B99&lt;&gt;"",Liste!$C99,"")</f>
        <v/>
      </c>
      <c r="C80" s="174" t="str">
        <f>IF(Liste!$B99&lt;&gt;"",A80&amp;" "&amp;B80,"")</f>
        <v/>
      </c>
      <c r="D80" s="175" t="str">
        <f>IF(Liste!$B99&lt;&gt;"",Liste!$D99,"")</f>
        <v/>
      </c>
      <c r="E80" s="174" t="str">
        <f>IF(Liste!$B99&lt;&gt;"",Liste!$E99,"")</f>
        <v/>
      </c>
      <c r="F80" s="176" t="str">
        <f>IF(A80="","",Liste!$E$6)</f>
        <v/>
      </c>
      <c r="G80" s="174" t="str">
        <f>IF(Liste!$B99&lt;&gt;"",Liste!$F99,"")</f>
        <v/>
      </c>
      <c r="H80" s="175" t="str">
        <f>IF(C80&lt;&gt;"",Liste!L99,"")</f>
        <v/>
      </c>
      <c r="I80" s="315" t="str">
        <f>IF(C80&lt;&gt;"",HLOOKUP(C80,Comp1!$C$1:$CG$51,51,FALSE),"")</f>
        <v/>
      </c>
      <c r="J80" s="315" t="str">
        <f>IF(C80&lt;&gt;"",HLOOKUP(C80,GB!$C$1:$CG$9,4,FALSE),"")</f>
        <v/>
      </c>
      <c r="K80" s="315" t="str">
        <f>IF(C80&lt;&gt;"",HLOOKUP(C80,GB!$C$1:$CG$9,5,FALSE),"")</f>
        <v/>
      </c>
      <c r="L80" s="315" t="str">
        <f>IF(C80&lt;&gt;"",HLOOKUP(C80,GB!$C$1:$CG$9,6,FALSE),"")</f>
        <v/>
      </c>
      <c r="M80" s="315" t="str">
        <f>IF(C80&lt;&gt;"",HLOOKUP(C80,GB!$C$1:$CG$9,7,FALSE),"")</f>
        <v/>
      </c>
      <c r="N80" s="315" t="str">
        <f>IF(C80&lt;&gt;"",HLOOKUP(C80,GB!$C$1:$CG$9,8,FALSE),"")</f>
        <v/>
      </c>
      <c r="O80" s="315" t="str">
        <f>IF(C80&lt;&gt;"",HLOOKUP(C80,GB!$C$1:$CG$9,9,FALSE),"")</f>
        <v/>
      </c>
      <c r="P80" s="315" t="str">
        <f>IF(C80&lt;&gt;"",HLOOKUP(C80,Comp3!$C$1:$CG$51,51,FALSE),"")</f>
        <v/>
      </c>
      <c r="Q80" s="315" t="str">
        <f>IF(C80&lt;&gt;"",HLOOKUP(C80,GB!$C$1:$CG$22,19,FALSE),"")</f>
        <v/>
      </c>
      <c r="R80" s="315" t="str">
        <f>IF(C80&lt;&gt;"",HLOOKUP(C80,GB!$C$1:$CG$22,20,FALSE),"")</f>
        <v/>
      </c>
      <c r="S80" s="315" t="str">
        <f>IF(C80&lt;&gt;"",HLOOKUP(C80,GB!$C$1:$CG$22,21,FALSE),"")</f>
        <v/>
      </c>
      <c r="T80" s="315" t="str">
        <f>IF(C80&lt;&gt;"",HLOOKUP(C80,GB!$C$1:$CG$22,22,FALSE),"")</f>
        <v/>
      </c>
      <c r="U80" s="315" t="str">
        <f>IF(C80&lt;&gt;"",HLOOKUP(C80,GB!$C$1:$CG$27,24,FALSE),"")</f>
        <v/>
      </c>
      <c r="V80" s="315" t="str">
        <f>IF(C80&lt;&gt;"",HLOOKUP(C80,GB!$C$1:$CG$27,25,FALSE),"")</f>
        <v/>
      </c>
      <c r="W80" s="315" t="str">
        <f>IF(C80&lt;&gt;"",HLOOKUP(C80,GB!$C$1:$CG$27,26,FALSE),"")</f>
        <v/>
      </c>
      <c r="X80" s="315" t="str">
        <f>IF(C80&lt;&gt;"",HLOOKUP(C80,GB!$C$1:$CG$27,27,FALSE),"")</f>
        <v/>
      </c>
      <c r="Y80" s="315" t="str">
        <f>IF(C80&lt;&gt;"",HLOOKUP(C80,GB!$C$1:$CG$49,36,FALSE),"")</f>
        <v/>
      </c>
      <c r="Z80" s="315" t="str">
        <f>IF(C80&lt;&gt;"",HLOOKUP(C80,GB!$C$1:$CG$49,42,FALSE),"")</f>
        <v/>
      </c>
      <c r="AA80" s="315" t="str">
        <f>IF(C80&lt;&gt;"",HLOOKUP(C80,GB!$C$1:$CG$49,43,FALSE),"")</f>
        <v/>
      </c>
      <c r="AB80" s="315" t="str">
        <f>IF(C80&lt;&gt;"",HLOOKUP(C80,GB!$C$1:$CG$49,44,FALSE),"")</f>
        <v/>
      </c>
      <c r="AC80" s="315" t="str">
        <f>IF(C80&lt;&gt;"",HLOOKUP(C80,GB!$C$1:$CG$49,46,FALSE),"")</f>
        <v/>
      </c>
      <c r="AD80" s="315" t="str">
        <f>IF(C80&lt;&gt;"",HLOOKUP(C80,GB!$C$1:$CG$49,47,FALSE),"")</f>
        <v/>
      </c>
      <c r="AE80" s="315" t="str">
        <f>IF(C80&lt;&gt;"",HLOOKUP(C80,GB!$C$1:$CG$49,48,FALSE),"")</f>
        <v/>
      </c>
      <c r="AF80" s="315" t="str">
        <f>IF(C80&lt;&gt;"",HLOOKUP(C80,Comp2!$C$1:$CG$36,36,FALSE),"")</f>
        <v/>
      </c>
      <c r="AG80" s="315" t="str">
        <f>IF(C80&lt;&gt;"",HLOOKUP(C80,'C4'!$C$1:$CG$27,27,FALSE),"")</f>
        <v/>
      </c>
      <c r="AH80" s="283" t="str">
        <f>IF(C80&lt;&gt;"",HLOOKUP(C80,Attest.!$C$1:$CG$4,4,FALSE),"")</f>
        <v/>
      </c>
      <c r="AI80" s="283" t="str">
        <f>IF(C80&lt;&gt;"",HLOOKUP(C80,Attest.!$C$1:$CG$5,5,FALSE),"")</f>
        <v/>
      </c>
      <c r="AJ80" s="323"/>
      <c r="AK80" s="323"/>
      <c r="AL80" s="323"/>
      <c r="AM80" s="323"/>
      <c r="AN80" s="323"/>
      <c r="AO80" s="323"/>
      <c r="AP80" s="323"/>
      <c r="AQ80" s="323"/>
      <c r="AR80" s="323"/>
      <c r="AS80" s="323"/>
      <c r="AT80" s="175" t="str">
        <f t="shared" si="4"/>
        <v/>
      </c>
      <c r="BN80" s="1" t="str">
        <f t="shared" si="5"/>
        <v/>
      </c>
    </row>
    <row r="81" spans="1:66" x14ac:dyDescent="0.2">
      <c r="A81" s="174" t="str">
        <f>IF(Liste!$B100&lt;&gt;"",Liste!$B100,"")</f>
        <v/>
      </c>
      <c r="B81" s="174" t="str">
        <f>IF(Liste!$B100&lt;&gt;"",Liste!$C100,"")</f>
        <v/>
      </c>
      <c r="C81" s="174" t="str">
        <f>IF(Liste!$B100&lt;&gt;"",A81&amp;" "&amp;B81,"")</f>
        <v/>
      </c>
      <c r="D81" s="175" t="str">
        <f>IF(Liste!$B100&lt;&gt;"",Liste!$D100,"")</f>
        <v/>
      </c>
      <c r="E81" s="174" t="str">
        <f>IF(Liste!$B100&lt;&gt;"",Liste!$E100,"")</f>
        <v/>
      </c>
      <c r="F81" s="176" t="str">
        <f>IF(A81="","",Liste!$E$6)</f>
        <v/>
      </c>
      <c r="G81" s="174" t="str">
        <f>IF(Liste!$B100&lt;&gt;"",Liste!$F100,"")</f>
        <v/>
      </c>
      <c r="H81" s="175" t="str">
        <f>IF(C81&lt;&gt;"",Liste!L100,"")</f>
        <v/>
      </c>
      <c r="I81" s="315" t="str">
        <f>IF(C81&lt;&gt;"",HLOOKUP(C81,Comp1!$C$1:$CG$51,51,FALSE),"")</f>
        <v/>
      </c>
      <c r="J81" s="315" t="str">
        <f>IF(C81&lt;&gt;"",HLOOKUP(C81,GB!$C$1:$CG$9,4,FALSE),"")</f>
        <v/>
      </c>
      <c r="K81" s="315" t="str">
        <f>IF(C81&lt;&gt;"",HLOOKUP(C81,GB!$C$1:$CG$9,5,FALSE),"")</f>
        <v/>
      </c>
      <c r="L81" s="315" t="str">
        <f>IF(C81&lt;&gt;"",HLOOKUP(C81,GB!$C$1:$CG$9,6,FALSE),"")</f>
        <v/>
      </c>
      <c r="M81" s="315" t="str">
        <f>IF(C81&lt;&gt;"",HLOOKUP(C81,GB!$C$1:$CG$9,7,FALSE),"")</f>
        <v/>
      </c>
      <c r="N81" s="315" t="str">
        <f>IF(C81&lt;&gt;"",HLOOKUP(C81,GB!$C$1:$CG$9,8,FALSE),"")</f>
        <v/>
      </c>
      <c r="O81" s="315" t="str">
        <f>IF(C81&lt;&gt;"",HLOOKUP(C81,GB!$C$1:$CG$9,9,FALSE),"")</f>
        <v/>
      </c>
      <c r="P81" s="315" t="str">
        <f>IF(C81&lt;&gt;"",HLOOKUP(C81,Comp3!$C$1:$CG$51,51,FALSE),"")</f>
        <v/>
      </c>
      <c r="Q81" s="315" t="str">
        <f>IF(C81&lt;&gt;"",HLOOKUP(C81,GB!$C$1:$CG$22,19,FALSE),"")</f>
        <v/>
      </c>
      <c r="R81" s="315" t="str">
        <f>IF(C81&lt;&gt;"",HLOOKUP(C81,GB!$C$1:$CG$22,20,FALSE),"")</f>
        <v/>
      </c>
      <c r="S81" s="315" t="str">
        <f>IF(C81&lt;&gt;"",HLOOKUP(C81,GB!$C$1:$CG$22,21,FALSE),"")</f>
        <v/>
      </c>
      <c r="T81" s="315" t="str">
        <f>IF(C81&lt;&gt;"",HLOOKUP(C81,GB!$C$1:$CG$22,22,FALSE),"")</f>
        <v/>
      </c>
      <c r="U81" s="315" t="str">
        <f>IF(C81&lt;&gt;"",HLOOKUP(C81,GB!$C$1:$CG$27,24,FALSE),"")</f>
        <v/>
      </c>
      <c r="V81" s="315" t="str">
        <f>IF(C81&lt;&gt;"",HLOOKUP(C81,GB!$C$1:$CG$27,25,FALSE),"")</f>
        <v/>
      </c>
      <c r="W81" s="315" t="str">
        <f>IF(C81&lt;&gt;"",HLOOKUP(C81,GB!$C$1:$CG$27,26,FALSE),"")</f>
        <v/>
      </c>
      <c r="X81" s="315" t="str">
        <f>IF(C81&lt;&gt;"",HLOOKUP(C81,GB!$C$1:$CG$27,27,FALSE),"")</f>
        <v/>
      </c>
      <c r="Y81" s="315" t="str">
        <f>IF(C81&lt;&gt;"",HLOOKUP(C81,GB!$C$1:$CG$49,36,FALSE),"")</f>
        <v/>
      </c>
      <c r="Z81" s="315" t="str">
        <f>IF(C81&lt;&gt;"",HLOOKUP(C81,GB!$C$1:$CG$49,42,FALSE),"")</f>
        <v/>
      </c>
      <c r="AA81" s="315" t="str">
        <f>IF(C81&lt;&gt;"",HLOOKUP(C81,GB!$C$1:$CG$49,43,FALSE),"")</f>
        <v/>
      </c>
      <c r="AB81" s="315" t="str">
        <f>IF(C81&lt;&gt;"",HLOOKUP(C81,GB!$C$1:$CG$49,44,FALSE),"")</f>
        <v/>
      </c>
      <c r="AC81" s="315" t="str">
        <f>IF(C81&lt;&gt;"",HLOOKUP(C81,GB!$C$1:$CG$49,46,FALSE),"")</f>
        <v/>
      </c>
      <c r="AD81" s="315" t="str">
        <f>IF(C81&lt;&gt;"",HLOOKUP(C81,GB!$C$1:$CG$49,47,FALSE),"")</f>
        <v/>
      </c>
      <c r="AE81" s="315" t="str">
        <f>IF(C81&lt;&gt;"",HLOOKUP(C81,GB!$C$1:$CG$49,48,FALSE),"")</f>
        <v/>
      </c>
      <c r="AF81" s="315" t="str">
        <f>IF(C81&lt;&gt;"",HLOOKUP(C81,Comp2!$C$1:$CG$36,36,FALSE),"")</f>
        <v/>
      </c>
      <c r="AG81" s="315" t="str">
        <f>IF(C81&lt;&gt;"",HLOOKUP(C81,'C4'!$C$1:$CG$27,27,FALSE),"")</f>
        <v/>
      </c>
      <c r="AH81" s="283" t="str">
        <f>IF(C81&lt;&gt;"",HLOOKUP(C81,Attest.!$C$1:$CG$4,4,FALSE),"")</f>
        <v/>
      </c>
      <c r="AI81" s="283" t="str">
        <f>IF(C81&lt;&gt;"",HLOOKUP(C81,Attest.!$C$1:$CG$5,5,FALSE),"")</f>
        <v/>
      </c>
      <c r="AJ81" s="323"/>
      <c r="AK81" s="323"/>
      <c r="AL81" s="323"/>
      <c r="AM81" s="323"/>
      <c r="AN81" s="323"/>
      <c r="AO81" s="323"/>
      <c r="AP81" s="323"/>
      <c r="AQ81" s="323"/>
      <c r="AR81" s="323"/>
      <c r="AS81" s="323"/>
      <c r="AT81" s="175" t="str">
        <f t="shared" si="4"/>
        <v/>
      </c>
      <c r="BN81" s="1" t="str">
        <f t="shared" si="5"/>
        <v/>
      </c>
    </row>
    <row r="82" spans="1:66" x14ac:dyDescent="0.2">
      <c r="A82" s="174" t="str">
        <f>IF(Liste!$B101&lt;&gt;"",Liste!$B101,"")</f>
        <v/>
      </c>
      <c r="B82" s="174" t="str">
        <f>IF(Liste!$B101&lt;&gt;"",Liste!$C101,"")</f>
        <v/>
      </c>
      <c r="C82" s="174" t="str">
        <f>IF(Liste!$B101&lt;&gt;"",A82&amp;" "&amp;B82,"")</f>
        <v/>
      </c>
      <c r="D82" s="175" t="str">
        <f>IF(Liste!$B101&lt;&gt;"",Liste!$D101,"")</f>
        <v/>
      </c>
      <c r="E82" s="174" t="str">
        <f>IF(Liste!$B101&lt;&gt;"",Liste!$E101,"")</f>
        <v/>
      </c>
      <c r="F82" s="176" t="str">
        <f>IF(A82="","",Liste!$E$6)</f>
        <v/>
      </c>
      <c r="G82" s="174" t="str">
        <f>IF(Liste!$B101&lt;&gt;"",Liste!$F101,"")</f>
        <v/>
      </c>
      <c r="H82" s="175" t="str">
        <f>IF(C82&lt;&gt;"",Liste!L101,"")</f>
        <v/>
      </c>
      <c r="I82" s="315" t="str">
        <f>IF(C82&lt;&gt;"",HLOOKUP(C82,Comp1!$C$1:$CG$51,51,FALSE),"")</f>
        <v/>
      </c>
      <c r="J82" s="315" t="str">
        <f>IF(C82&lt;&gt;"",HLOOKUP(C82,GB!$C$1:$CG$9,4,FALSE),"")</f>
        <v/>
      </c>
      <c r="K82" s="315" t="str">
        <f>IF(C82&lt;&gt;"",HLOOKUP(C82,GB!$C$1:$CG$9,5,FALSE),"")</f>
        <v/>
      </c>
      <c r="L82" s="315" t="str">
        <f>IF(C82&lt;&gt;"",HLOOKUP(C82,GB!$C$1:$CG$9,6,FALSE),"")</f>
        <v/>
      </c>
      <c r="M82" s="315" t="str">
        <f>IF(C82&lt;&gt;"",HLOOKUP(C82,GB!$C$1:$CG$9,7,FALSE),"")</f>
        <v/>
      </c>
      <c r="N82" s="315" t="str">
        <f>IF(C82&lt;&gt;"",HLOOKUP(C82,GB!$C$1:$CG$9,8,FALSE),"")</f>
        <v/>
      </c>
      <c r="O82" s="315" t="str">
        <f>IF(C82&lt;&gt;"",HLOOKUP(C82,GB!$C$1:$CG$9,9,FALSE),"")</f>
        <v/>
      </c>
      <c r="P82" s="315" t="str">
        <f>IF(C82&lt;&gt;"",HLOOKUP(C82,Comp3!$C$1:$CG$51,51,FALSE),"")</f>
        <v/>
      </c>
      <c r="Q82" s="315" t="str">
        <f>IF(C82&lt;&gt;"",HLOOKUP(C82,GB!$C$1:$CG$22,19,FALSE),"")</f>
        <v/>
      </c>
      <c r="R82" s="315" t="str">
        <f>IF(C82&lt;&gt;"",HLOOKUP(C82,GB!$C$1:$CG$22,20,FALSE),"")</f>
        <v/>
      </c>
      <c r="S82" s="315" t="str">
        <f>IF(C82&lt;&gt;"",HLOOKUP(C82,GB!$C$1:$CG$22,21,FALSE),"")</f>
        <v/>
      </c>
      <c r="T82" s="315" t="str">
        <f>IF(C82&lt;&gt;"",HLOOKUP(C82,GB!$C$1:$CG$22,22,FALSE),"")</f>
        <v/>
      </c>
      <c r="U82" s="315" t="str">
        <f>IF(C82&lt;&gt;"",HLOOKUP(C82,GB!$C$1:$CG$27,24,FALSE),"")</f>
        <v/>
      </c>
      <c r="V82" s="315" t="str">
        <f>IF(C82&lt;&gt;"",HLOOKUP(C82,GB!$C$1:$CG$27,25,FALSE),"")</f>
        <v/>
      </c>
      <c r="W82" s="315" t="str">
        <f>IF(C82&lt;&gt;"",HLOOKUP(C82,GB!$C$1:$CG$27,26,FALSE),"")</f>
        <v/>
      </c>
      <c r="X82" s="315" t="str">
        <f>IF(C82&lt;&gt;"",HLOOKUP(C82,GB!$C$1:$CG$27,27,FALSE),"")</f>
        <v/>
      </c>
      <c r="Y82" s="315" t="str">
        <f>IF(C82&lt;&gt;"",HLOOKUP(C82,GB!$C$1:$CG$49,36,FALSE),"")</f>
        <v/>
      </c>
      <c r="Z82" s="315" t="str">
        <f>IF(C82&lt;&gt;"",HLOOKUP(C82,GB!$C$1:$CG$49,42,FALSE),"")</f>
        <v/>
      </c>
      <c r="AA82" s="315" t="str">
        <f>IF(C82&lt;&gt;"",HLOOKUP(C82,GB!$C$1:$CG$49,43,FALSE),"")</f>
        <v/>
      </c>
      <c r="AB82" s="315" t="str">
        <f>IF(C82&lt;&gt;"",HLOOKUP(C82,GB!$C$1:$CG$49,44,FALSE),"")</f>
        <v/>
      </c>
      <c r="AC82" s="315" t="str">
        <f>IF(C82&lt;&gt;"",HLOOKUP(C82,GB!$C$1:$CG$49,46,FALSE),"")</f>
        <v/>
      </c>
      <c r="AD82" s="315" t="str">
        <f>IF(C82&lt;&gt;"",HLOOKUP(C82,GB!$C$1:$CG$49,47,FALSE),"")</f>
        <v/>
      </c>
      <c r="AE82" s="315" t="str">
        <f>IF(C82&lt;&gt;"",HLOOKUP(C82,GB!$C$1:$CG$49,48,FALSE),"")</f>
        <v/>
      </c>
      <c r="AF82" s="315" t="str">
        <f>IF(C82&lt;&gt;"",HLOOKUP(C82,Comp2!$C$1:$CG$36,36,FALSE),"")</f>
        <v/>
      </c>
      <c r="AG82" s="315" t="str">
        <f>IF(C82&lt;&gt;"",HLOOKUP(C82,'C4'!$C$1:$CG$27,27,FALSE),"")</f>
        <v/>
      </c>
      <c r="AH82" s="283" t="str">
        <f>IF(C82&lt;&gt;"",HLOOKUP(C82,Attest.!$C$1:$CG$4,4,FALSE),"")</f>
        <v/>
      </c>
      <c r="AI82" s="283" t="str">
        <f>IF(C82&lt;&gt;"",HLOOKUP(C82,Attest.!$C$1:$CG$5,5,FALSE),"")</f>
        <v/>
      </c>
      <c r="AJ82" s="323"/>
      <c r="AK82" s="323"/>
      <c r="AL82" s="323"/>
      <c r="AM82" s="323"/>
      <c r="AN82" s="323"/>
      <c r="AO82" s="323"/>
      <c r="AP82" s="323"/>
      <c r="AQ82" s="323"/>
      <c r="AR82" s="323"/>
      <c r="AS82" s="323"/>
      <c r="AT82" s="175" t="str">
        <f t="shared" si="4"/>
        <v/>
      </c>
      <c r="BN82" s="1" t="str">
        <f t="shared" si="5"/>
        <v/>
      </c>
    </row>
    <row r="83" spans="1:66" x14ac:dyDescent="0.2">
      <c r="A83" s="174" t="str">
        <f>IF(Liste!$B102&lt;&gt;"",Liste!$B102,"")</f>
        <v/>
      </c>
      <c r="B83" s="174" t="str">
        <f>IF(Liste!$B102&lt;&gt;"",Liste!$C102,"")</f>
        <v/>
      </c>
      <c r="C83" s="174" t="str">
        <f>IF(Liste!$B102&lt;&gt;"",A83&amp;" "&amp;B83,"")</f>
        <v/>
      </c>
      <c r="D83" s="175" t="str">
        <f>IF(Liste!$B102&lt;&gt;"",Liste!$D102,"")</f>
        <v/>
      </c>
      <c r="E83" s="174" t="str">
        <f>IF(Liste!$B102&lt;&gt;"",Liste!$E102,"")</f>
        <v/>
      </c>
      <c r="F83" s="176" t="str">
        <f>IF(A83="","",Liste!$E$6)</f>
        <v/>
      </c>
      <c r="G83" s="174" t="str">
        <f>IF(Liste!$B102&lt;&gt;"",Liste!$F102,"")</f>
        <v/>
      </c>
      <c r="H83" s="175" t="str">
        <f>IF(C83&lt;&gt;"",Liste!L102,"")</f>
        <v/>
      </c>
      <c r="I83" s="315" t="str">
        <f>IF(C83&lt;&gt;"",HLOOKUP(C83,Comp1!$C$1:$CG$51,51,FALSE),"")</f>
        <v/>
      </c>
      <c r="J83" s="315" t="str">
        <f>IF(C83&lt;&gt;"",HLOOKUP(C83,GB!$C$1:$CG$9,4,FALSE),"")</f>
        <v/>
      </c>
      <c r="K83" s="315" t="str">
        <f>IF(C83&lt;&gt;"",HLOOKUP(C83,GB!$C$1:$CG$9,5,FALSE),"")</f>
        <v/>
      </c>
      <c r="L83" s="315" t="str">
        <f>IF(C83&lt;&gt;"",HLOOKUP(C83,GB!$C$1:$CG$9,6,FALSE),"")</f>
        <v/>
      </c>
      <c r="M83" s="315" t="str">
        <f>IF(C83&lt;&gt;"",HLOOKUP(C83,GB!$C$1:$CG$9,7,FALSE),"")</f>
        <v/>
      </c>
      <c r="N83" s="315" t="str">
        <f>IF(C83&lt;&gt;"",HLOOKUP(C83,GB!$C$1:$CG$9,8,FALSE),"")</f>
        <v/>
      </c>
      <c r="O83" s="315" t="str">
        <f>IF(C83&lt;&gt;"",HLOOKUP(C83,GB!$C$1:$CG$9,9,FALSE),"")</f>
        <v/>
      </c>
      <c r="P83" s="315" t="str">
        <f>IF(C83&lt;&gt;"",HLOOKUP(C83,Comp3!$C$1:$CG$51,51,FALSE),"")</f>
        <v/>
      </c>
      <c r="Q83" s="315" t="str">
        <f>IF(C83&lt;&gt;"",HLOOKUP(C83,GB!$C$1:$CG$22,19,FALSE),"")</f>
        <v/>
      </c>
      <c r="R83" s="315" t="str">
        <f>IF(C83&lt;&gt;"",HLOOKUP(C83,GB!$C$1:$CG$22,20,FALSE),"")</f>
        <v/>
      </c>
      <c r="S83" s="315" t="str">
        <f>IF(C83&lt;&gt;"",HLOOKUP(C83,GB!$C$1:$CG$22,21,FALSE),"")</f>
        <v/>
      </c>
      <c r="T83" s="315" t="str">
        <f>IF(C83&lt;&gt;"",HLOOKUP(C83,GB!$C$1:$CG$22,22,FALSE),"")</f>
        <v/>
      </c>
      <c r="U83" s="315" t="str">
        <f>IF(C83&lt;&gt;"",HLOOKUP(C83,GB!$C$1:$CG$27,24,FALSE),"")</f>
        <v/>
      </c>
      <c r="V83" s="315" t="str">
        <f>IF(C83&lt;&gt;"",HLOOKUP(C83,GB!$C$1:$CG$27,25,FALSE),"")</f>
        <v/>
      </c>
      <c r="W83" s="315" t="str">
        <f>IF(C83&lt;&gt;"",HLOOKUP(C83,GB!$C$1:$CG$27,26,FALSE),"")</f>
        <v/>
      </c>
      <c r="X83" s="315" t="str">
        <f>IF(C83&lt;&gt;"",HLOOKUP(C83,GB!$C$1:$CG$27,27,FALSE),"")</f>
        <v/>
      </c>
      <c r="Y83" s="315" t="str">
        <f>IF(C83&lt;&gt;"",HLOOKUP(C83,GB!$C$1:$CG$49,36,FALSE),"")</f>
        <v/>
      </c>
      <c r="Z83" s="315" t="str">
        <f>IF(C83&lt;&gt;"",HLOOKUP(C83,GB!$C$1:$CG$49,42,FALSE),"")</f>
        <v/>
      </c>
      <c r="AA83" s="315" t="str">
        <f>IF(C83&lt;&gt;"",HLOOKUP(C83,GB!$C$1:$CG$49,43,FALSE),"")</f>
        <v/>
      </c>
      <c r="AB83" s="315" t="str">
        <f>IF(C83&lt;&gt;"",HLOOKUP(C83,GB!$C$1:$CG$49,44,FALSE),"")</f>
        <v/>
      </c>
      <c r="AC83" s="315" t="str">
        <f>IF(C83&lt;&gt;"",HLOOKUP(C83,GB!$C$1:$CG$49,46,FALSE),"")</f>
        <v/>
      </c>
      <c r="AD83" s="315" t="str">
        <f>IF(C83&lt;&gt;"",HLOOKUP(C83,GB!$C$1:$CG$49,47,FALSE),"")</f>
        <v/>
      </c>
      <c r="AE83" s="315" t="str">
        <f>IF(C83&lt;&gt;"",HLOOKUP(C83,GB!$C$1:$CG$49,48,FALSE),"")</f>
        <v/>
      </c>
      <c r="AF83" s="315" t="str">
        <f>IF(C83&lt;&gt;"",HLOOKUP(C83,Comp2!$C$1:$CG$36,36,FALSE),"")</f>
        <v/>
      </c>
      <c r="AG83" s="315" t="str">
        <f>IF(C83&lt;&gt;"",HLOOKUP(C83,'C4'!$C$1:$CG$27,27,FALSE),"")</f>
        <v/>
      </c>
      <c r="AH83" s="283" t="str">
        <f>IF(C83&lt;&gt;"",HLOOKUP(C83,Attest.!$C$1:$CG$4,4,FALSE),"")</f>
        <v/>
      </c>
      <c r="AI83" s="283" t="str">
        <f>IF(C83&lt;&gt;"",HLOOKUP(C83,Attest.!$C$1:$CG$5,5,FALSE),"")</f>
        <v/>
      </c>
      <c r="AJ83" s="323"/>
      <c r="AK83" s="323"/>
      <c r="AL83" s="323"/>
      <c r="AM83" s="323"/>
      <c r="AN83" s="323"/>
      <c r="AO83" s="323"/>
      <c r="AP83" s="323"/>
      <c r="AQ83" s="323"/>
      <c r="AR83" s="323"/>
      <c r="AS83" s="323"/>
      <c r="AT83" s="175" t="str">
        <f t="shared" si="4"/>
        <v/>
      </c>
      <c r="BN83" s="1" t="str">
        <f t="shared" si="5"/>
        <v/>
      </c>
    </row>
    <row r="84" spans="1:66" x14ac:dyDescent="0.2">
      <c r="A84" s="174" t="str">
        <f>IF(Liste!$B103&lt;&gt;"",Liste!$B103,"")</f>
        <v/>
      </c>
      <c r="B84" s="174" t="str">
        <f>IF(Liste!$B103&lt;&gt;"",Liste!$C103,"")</f>
        <v/>
      </c>
      <c r="C84" s="174" t="str">
        <f>IF(Liste!$B103&lt;&gt;"",A84&amp;" "&amp;B84,"")</f>
        <v/>
      </c>
      <c r="D84" s="175" t="str">
        <f>IF(Liste!$B103&lt;&gt;"",Liste!$D103,"")</f>
        <v/>
      </c>
      <c r="E84" s="174" t="str">
        <f>IF(Liste!$B103&lt;&gt;"",Liste!$E103,"")</f>
        <v/>
      </c>
      <c r="F84" s="176" t="str">
        <f>IF(A84="","",Liste!$E$6)</f>
        <v/>
      </c>
      <c r="G84" s="174" t="str">
        <f>IF(Liste!$B103&lt;&gt;"",Liste!$F103,"")</f>
        <v/>
      </c>
      <c r="H84" s="175" t="str">
        <f>IF(C84&lt;&gt;"",Liste!L103,"")</f>
        <v/>
      </c>
      <c r="I84" s="315" t="str">
        <f>IF(C84&lt;&gt;"",HLOOKUP(C84,Comp1!$C$1:$CG$51,51,FALSE),"")</f>
        <v/>
      </c>
      <c r="J84" s="315" t="str">
        <f>IF(C84&lt;&gt;"",HLOOKUP(C84,GB!$C$1:$CG$9,4,FALSE),"")</f>
        <v/>
      </c>
      <c r="K84" s="315" t="str">
        <f>IF(C84&lt;&gt;"",HLOOKUP(C84,GB!$C$1:$CG$9,5,FALSE),"")</f>
        <v/>
      </c>
      <c r="L84" s="315" t="str">
        <f>IF(C84&lt;&gt;"",HLOOKUP(C84,GB!$C$1:$CG$9,6,FALSE),"")</f>
        <v/>
      </c>
      <c r="M84" s="315" t="str">
        <f>IF(C84&lt;&gt;"",HLOOKUP(C84,GB!$C$1:$CG$9,7,FALSE),"")</f>
        <v/>
      </c>
      <c r="N84" s="315" t="str">
        <f>IF(C84&lt;&gt;"",HLOOKUP(C84,GB!$C$1:$CG$9,8,FALSE),"")</f>
        <v/>
      </c>
      <c r="O84" s="315" t="str">
        <f>IF(C84&lt;&gt;"",HLOOKUP(C84,GB!$C$1:$CG$9,9,FALSE),"")</f>
        <v/>
      </c>
      <c r="P84" s="315" t="str">
        <f>IF(C84&lt;&gt;"",HLOOKUP(C84,Comp3!$C$1:$CG$51,51,FALSE),"")</f>
        <v/>
      </c>
      <c r="Q84" s="315" t="str">
        <f>IF(C84&lt;&gt;"",HLOOKUP(C84,GB!$C$1:$CG$22,19,FALSE),"")</f>
        <v/>
      </c>
      <c r="R84" s="315" t="str">
        <f>IF(C84&lt;&gt;"",HLOOKUP(C84,GB!$C$1:$CG$22,20,FALSE),"")</f>
        <v/>
      </c>
      <c r="S84" s="315" t="str">
        <f>IF(C84&lt;&gt;"",HLOOKUP(C84,GB!$C$1:$CG$22,21,FALSE),"")</f>
        <v/>
      </c>
      <c r="T84" s="315" t="str">
        <f>IF(C84&lt;&gt;"",HLOOKUP(C84,GB!$C$1:$CG$22,22,FALSE),"")</f>
        <v/>
      </c>
      <c r="U84" s="315" t="str">
        <f>IF(C84&lt;&gt;"",HLOOKUP(C84,GB!$C$1:$CG$27,24,FALSE),"")</f>
        <v/>
      </c>
      <c r="V84" s="315" t="str">
        <f>IF(C84&lt;&gt;"",HLOOKUP(C84,GB!$C$1:$CG$27,25,FALSE),"")</f>
        <v/>
      </c>
      <c r="W84" s="315" t="str">
        <f>IF(C84&lt;&gt;"",HLOOKUP(C84,GB!$C$1:$CG$27,26,FALSE),"")</f>
        <v/>
      </c>
      <c r="X84" s="315" t="str">
        <f>IF(C84&lt;&gt;"",HLOOKUP(C84,GB!$C$1:$CG$27,27,FALSE),"")</f>
        <v/>
      </c>
      <c r="Y84" s="315" t="str">
        <f>IF(C84&lt;&gt;"",HLOOKUP(C84,GB!$C$1:$CG$49,36,FALSE),"")</f>
        <v/>
      </c>
      <c r="Z84" s="315" t="str">
        <f>IF(C84&lt;&gt;"",HLOOKUP(C84,GB!$C$1:$CG$49,42,FALSE),"")</f>
        <v/>
      </c>
      <c r="AA84" s="315" t="str">
        <f>IF(C84&lt;&gt;"",HLOOKUP(C84,GB!$C$1:$CG$49,43,FALSE),"")</f>
        <v/>
      </c>
      <c r="AB84" s="315" t="str">
        <f>IF(C84&lt;&gt;"",HLOOKUP(C84,GB!$C$1:$CG$49,44,FALSE),"")</f>
        <v/>
      </c>
      <c r="AC84" s="315" t="str">
        <f>IF(C84&lt;&gt;"",HLOOKUP(C84,GB!$C$1:$CG$49,46,FALSE),"")</f>
        <v/>
      </c>
      <c r="AD84" s="315" t="str">
        <f>IF(C84&lt;&gt;"",HLOOKUP(C84,GB!$C$1:$CG$49,47,FALSE),"")</f>
        <v/>
      </c>
      <c r="AE84" s="315" t="str">
        <f>IF(C84&lt;&gt;"",HLOOKUP(C84,GB!$C$1:$CG$49,48,FALSE),"")</f>
        <v/>
      </c>
      <c r="AF84" s="315" t="str">
        <f>IF(C84&lt;&gt;"",HLOOKUP(C84,Comp2!$C$1:$CG$36,36,FALSE),"")</f>
        <v/>
      </c>
      <c r="AG84" s="315" t="str">
        <f>IF(C84&lt;&gt;"",HLOOKUP(C84,'C4'!$C$1:$CG$27,27,FALSE),"")</f>
        <v/>
      </c>
      <c r="AH84" s="283" t="str">
        <f>IF(C84&lt;&gt;"",HLOOKUP(C84,Attest.!$C$1:$CG$4,4,FALSE),"")</f>
        <v/>
      </c>
      <c r="AI84" s="283" t="str">
        <f>IF(C84&lt;&gt;"",HLOOKUP(C84,Attest.!$C$1:$CG$5,5,FALSE),"")</f>
        <v/>
      </c>
      <c r="AJ84" s="323"/>
      <c r="AK84" s="323"/>
      <c r="AL84" s="323"/>
      <c r="AM84" s="323"/>
      <c r="AN84" s="323"/>
      <c r="AO84" s="323"/>
      <c r="AP84" s="323"/>
      <c r="AQ84" s="323"/>
      <c r="AR84" s="323"/>
      <c r="AS84" s="323"/>
      <c r="AT84" s="175" t="str">
        <f t="shared" si="4"/>
        <v/>
      </c>
      <c r="BN84" s="1" t="str">
        <f t="shared" si="5"/>
        <v/>
      </c>
    </row>
    <row r="85" spans="1:66" x14ac:dyDescent="0.2">
      <c r="A85" s="174" t="str">
        <f>IF(Liste!$B104&lt;&gt;"",Liste!$B104,"")</f>
        <v/>
      </c>
      <c r="B85" s="174" t="str">
        <f>IF(Liste!$B104&lt;&gt;"",Liste!$C104,"")</f>
        <v/>
      </c>
      <c r="C85" s="174" t="str">
        <f>IF(Liste!$B104&lt;&gt;"",A85&amp;" "&amp;B85,"")</f>
        <v/>
      </c>
      <c r="D85" s="175" t="str">
        <f>IF(Liste!$B104&lt;&gt;"",Liste!$D104,"")</f>
        <v/>
      </c>
      <c r="E85" s="174" t="str">
        <f>IF(Liste!$B104&lt;&gt;"",Liste!$E104,"")</f>
        <v/>
      </c>
      <c r="F85" s="176" t="str">
        <f>IF(A85="","",Liste!$E$6)</f>
        <v/>
      </c>
      <c r="G85" s="174" t="str">
        <f>IF(Liste!$B104&lt;&gt;"",Liste!$F104,"")</f>
        <v/>
      </c>
      <c r="H85" s="175" t="str">
        <f>IF(C85&lt;&gt;"",Liste!L104,"")</f>
        <v/>
      </c>
      <c r="I85" s="315" t="str">
        <f>IF(C85&lt;&gt;"",HLOOKUP(C85,Comp1!$C$1:$CG$51,51,FALSE),"")</f>
        <v/>
      </c>
      <c r="J85" s="315" t="str">
        <f>IF(C85&lt;&gt;"",HLOOKUP(C85,GB!$C$1:$CG$9,4,FALSE),"")</f>
        <v/>
      </c>
      <c r="K85" s="315" t="str">
        <f>IF(C85&lt;&gt;"",HLOOKUP(C85,GB!$C$1:$CG$9,5,FALSE),"")</f>
        <v/>
      </c>
      <c r="L85" s="315" t="str">
        <f>IF(C85&lt;&gt;"",HLOOKUP(C85,GB!$C$1:$CG$9,6,FALSE),"")</f>
        <v/>
      </c>
      <c r="M85" s="315" t="str">
        <f>IF(C85&lt;&gt;"",HLOOKUP(C85,GB!$C$1:$CG$9,7,FALSE),"")</f>
        <v/>
      </c>
      <c r="N85" s="315" t="str">
        <f>IF(C85&lt;&gt;"",HLOOKUP(C85,GB!$C$1:$CG$9,8,FALSE),"")</f>
        <v/>
      </c>
      <c r="O85" s="315" t="str">
        <f>IF(C85&lt;&gt;"",HLOOKUP(C85,GB!$C$1:$CG$9,9,FALSE),"")</f>
        <v/>
      </c>
      <c r="P85" s="315" t="str">
        <f>IF(C85&lt;&gt;"",HLOOKUP(C85,Comp3!$C$1:$CG$51,51,FALSE),"")</f>
        <v/>
      </c>
      <c r="Q85" s="315" t="str">
        <f>IF(C85&lt;&gt;"",HLOOKUP(C85,GB!$C$1:$CG$22,19,FALSE),"")</f>
        <v/>
      </c>
      <c r="R85" s="315" t="str">
        <f>IF(C85&lt;&gt;"",HLOOKUP(C85,GB!$C$1:$CG$22,20,FALSE),"")</f>
        <v/>
      </c>
      <c r="S85" s="315" t="str">
        <f>IF(C85&lt;&gt;"",HLOOKUP(C85,GB!$C$1:$CG$22,21,FALSE),"")</f>
        <v/>
      </c>
      <c r="T85" s="315" t="str">
        <f>IF(C85&lt;&gt;"",HLOOKUP(C85,GB!$C$1:$CG$22,22,FALSE),"")</f>
        <v/>
      </c>
      <c r="U85" s="315" t="str">
        <f>IF(C85&lt;&gt;"",HLOOKUP(C85,GB!$C$1:$CG$27,24,FALSE),"")</f>
        <v/>
      </c>
      <c r="V85" s="315" t="str">
        <f>IF(C85&lt;&gt;"",HLOOKUP(C85,GB!$C$1:$CG$27,25,FALSE),"")</f>
        <v/>
      </c>
      <c r="W85" s="315" t="str">
        <f>IF(C85&lt;&gt;"",HLOOKUP(C85,GB!$C$1:$CG$27,26,FALSE),"")</f>
        <v/>
      </c>
      <c r="X85" s="315" t="str">
        <f>IF(C85&lt;&gt;"",HLOOKUP(C85,GB!$C$1:$CG$27,27,FALSE),"")</f>
        <v/>
      </c>
      <c r="Y85" s="315" t="str">
        <f>IF(C85&lt;&gt;"",HLOOKUP(C85,GB!$C$1:$CG$49,36,FALSE),"")</f>
        <v/>
      </c>
      <c r="Z85" s="315" t="str">
        <f>IF(C85&lt;&gt;"",HLOOKUP(C85,GB!$C$1:$CG$49,42,FALSE),"")</f>
        <v/>
      </c>
      <c r="AA85" s="315" t="str">
        <f>IF(C85&lt;&gt;"",HLOOKUP(C85,GB!$C$1:$CG$49,43,FALSE),"")</f>
        <v/>
      </c>
      <c r="AB85" s="315" t="str">
        <f>IF(C85&lt;&gt;"",HLOOKUP(C85,GB!$C$1:$CG$49,44,FALSE),"")</f>
        <v/>
      </c>
      <c r="AC85" s="315" t="str">
        <f>IF(C85&lt;&gt;"",HLOOKUP(C85,GB!$C$1:$CG$49,46,FALSE),"")</f>
        <v/>
      </c>
      <c r="AD85" s="315" t="str">
        <f>IF(C85&lt;&gt;"",HLOOKUP(C85,GB!$C$1:$CG$49,47,FALSE),"")</f>
        <v/>
      </c>
      <c r="AE85" s="315" t="str">
        <f>IF(C85&lt;&gt;"",HLOOKUP(C85,GB!$C$1:$CG$49,48,FALSE),"")</f>
        <v/>
      </c>
      <c r="AF85" s="315" t="str">
        <f>IF(C85&lt;&gt;"",HLOOKUP(C85,Comp2!$C$1:$CG$36,36,FALSE),"")</f>
        <v/>
      </c>
      <c r="AG85" s="315" t="str">
        <f>IF(C85&lt;&gt;"",HLOOKUP(C85,'C4'!$C$1:$CG$27,27,FALSE),"")</f>
        <v/>
      </c>
      <c r="AH85" s="283" t="str">
        <f>IF(C85&lt;&gt;"",HLOOKUP(C85,Attest.!$C$1:$CG$4,4,FALSE),"")</f>
        <v/>
      </c>
      <c r="AI85" s="283" t="str">
        <f>IF(C85&lt;&gt;"",HLOOKUP(C85,Attest.!$C$1:$CG$5,5,FALSE),"")</f>
        <v/>
      </c>
      <c r="AJ85" s="323"/>
      <c r="AK85" s="323"/>
      <c r="AL85" s="323"/>
      <c r="AM85" s="323"/>
      <c r="AN85" s="323"/>
      <c r="AO85" s="323"/>
      <c r="AP85" s="323"/>
      <c r="AQ85" s="323"/>
      <c r="AR85" s="323"/>
      <c r="AS85" s="323"/>
      <c r="AT85" s="175" t="str">
        <f t="shared" si="4"/>
        <v/>
      </c>
      <c r="BN85" s="1" t="str">
        <f t="shared" si="5"/>
        <v/>
      </c>
    </row>
    <row r="86" spans="1:66" x14ac:dyDescent="0.2">
      <c r="A86" s="174" t="str">
        <f>IF(Liste!$B105&lt;&gt;"",Liste!$B105,"")</f>
        <v/>
      </c>
      <c r="B86" s="174" t="str">
        <f>IF(Liste!$B105&lt;&gt;"",Liste!$C105,"")</f>
        <v/>
      </c>
      <c r="C86" s="174" t="str">
        <f>IF(Liste!$B105&lt;&gt;"",A86&amp;" "&amp;B86,"")</f>
        <v/>
      </c>
      <c r="D86" s="175" t="str">
        <f>IF(Liste!$B105&lt;&gt;"",Liste!$D105,"")</f>
        <v/>
      </c>
      <c r="E86" s="174" t="str">
        <f>IF(Liste!$B105&lt;&gt;"",Liste!$E105,"")</f>
        <v/>
      </c>
      <c r="F86" s="176" t="str">
        <f>IF(A86="","",Liste!$E$6)</f>
        <v/>
      </c>
      <c r="G86" s="174" t="str">
        <f>IF(Liste!$B105&lt;&gt;"",Liste!$F105,"")</f>
        <v/>
      </c>
      <c r="H86" s="175" t="str">
        <f>IF(C86&lt;&gt;"",Liste!L105,"")</f>
        <v/>
      </c>
      <c r="I86" s="315" t="str">
        <f>IF(C86&lt;&gt;"",HLOOKUP(C86,Comp1!$C$1:$CG$51,51,FALSE),"")</f>
        <v/>
      </c>
      <c r="J86" s="315" t="str">
        <f>IF(C86&lt;&gt;"",HLOOKUP(C86,GB!$C$1:$CG$9,4,FALSE),"")</f>
        <v/>
      </c>
      <c r="K86" s="315" t="str">
        <f>IF(C86&lt;&gt;"",HLOOKUP(C86,GB!$C$1:$CG$9,5,FALSE),"")</f>
        <v/>
      </c>
      <c r="L86" s="315" t="str">
        <f>IF(C86&lt;&gt;"",HLOOKUP(C86,GB!$C$1:$CG$9,6,FALSE),"")</f>
        <v/>
      </c>
      <c r="M86" s="315" t="str">
        <f>IF(C86&lt;&gt;"",HLOOKUP(C86,GB!$C$1:$CG$9,7,FALSE),"")</f>
        <v/>
      </c>
      <c r="N86" s="315" t="str">
        <f>IF(C86&lt;&gt;"",HLOOKUP(C86,GB!$C$1:$CG$9,8,FALSE),"")</f>
        <v/>
      </c>
      <c r="O86" s="315" t="str">
        <f>IF(C86&lt;&gt;"",HLOOKUP(C86,GB!$C$1:$CG$9,9,FALSE),"")</f>
        <v/>
      </c>
      <c r="P86" s="315" t="str">
        <f>IF(C86&lt;&gt;"",HLOOKUP(C86,Comp3!$C$1:$CG$51,51,FALSE),"")</f>
        <v/>
      </c>
      <c r="Q86" s="315" t="str">
        <f>IF(C86&lt;&gt;"",HLOOKUP(C86,GB!$C$1:$CG$22,19,FALSE),"")</f>
        <v/>
      </c>
      <c r="R86" s="315" t="str">
        <f>IF(C86&lt;&gt;"",HLOOKUP(C86,GB!$C$1:$CG$22,20,FALSE),"")</f>
        <v/>
      </c>
      <c r="S86" s="315" t="str">
        <f>IF(C86&lt;&gt;"",HLOOKUP(C86,GB!$C$1:$CG$22,21,FALSE),"")</f>
        <v/>
      </c>
      <c r="T86" s="315" t="str">
        <f>IF(C86&lt;&gt;"",HLOOKUP(C86,GB!$C$1:$CG$22,22,FALSE),"")</f>
        <v/>
      </c>
      <c r="U86" s="315" t="str">
        <f>IF(C86&lt;&gt;"",HLOOKUP(C86,GB!$C$1:$CG$27,24,FALSE),"")</f>
        <v/>
      </c>
      <c r="V86" s="315" t="str">
        <f>IF(C86&lt;&gt;"",HLOOKUP(C86,GB!$C$1:$CG$27,25,FALSE),"")</f>
        <v/>
      </c>
      <c r="W86" s="315" t="str">
        <f>IF(C86&lt;&gt;"",HLOOKUP(C86,GB!$C$1:$CG$27,26,FALSE),"")</f>
        <v/>
      </c>
      <c r="X86" s="315" t="str">
        <f>IF(C86&lt;&gt;"",HLOOKUP(C86,GB!$C$1:$CG$27,27,FALSE),"")</f>
        <v/>
      </c>
      <c r="Y86" s="315" t="str">
        <f>IF(C86&lt;&gt;"",HLOOKUP(C86,GB!$C$1:$CG$49,36,FALSE),"")</f>
        <v/>
      </c>
      <c r="Z86" s="315" t="str">
        <f>IF(C86&lt;&gt;"",HLOOKUP(C86,GB!$C$1:$CG$49,42,FALSE),"")</f>
        <v/>
      </c>
      <c r="AA86" s="315" t="str">
        <f>IF(C86&lt;&gt;"",HLOOKUP(C86,GB!$C$1:$CG$49,43,FALSE),"")</f>
        <v/>
      </c>
      <c r="AB86" s="315" t="str">
        <f>IF(C86&lt;&gt;"",HLOOKUP(C86,GB!$C$1:$CG$49,44,FALSE),"")</f>
        <v/>
      </c>
      <c r="AC86" s="315" t="str">
        <f>IF(C86&lt;&gt;"",HLOOKUP(C86,GB!$C$1:$CG$49,46,FALSE),"")</f>
        <v/>
      </c>
      <c r="AD86" s="315" t="str">
        <f>IF(C86&lt;&gt;"",HLOOKUP(C86,GB!$C$1:$CG$49,47,FALSE),"")</f>
        <v/>
      </c>
      <c r="AE86" s="315" t="str">
        <f>IF(C86&lt;&gt;"",HLOOKUP(C86,GB!$C$1:$CG$49,48,FALSE),"")</f>
        <v/>
      </c>
      <c r="AF86" s="315" t="str">
        <f>IF(C86&lt;&gt;"",HLOOKUP(C86,Comp2!$C$1:$CG$36,36,FALSE),"")</f>
        <v/>
      </c>
      <c r="AG86" s="315" t="str">
        <f>IF(C86&lt;&gt;"",HLOOKUP(C86,'C4'!$C$1:$CG$27,27,FALSE),"")</f>
        <v/>
      </c>
      <c r="AH86" s="283" t="str">
        <f>IF(C86&lt;&gt;"",HLOOKUP(C86,Attest.!$C$1:$CG$4,4,FALSE),"")</f>
        <v/>
      </c>
      <c r="AI86" s="283" t="str">
        <f>IF(C86&lt;&gt;"",HLOOKUP(C86,Attest.!$C$1:$CG$5,5,FALSE),"")</f>
        <v/>
      </c>
      <c r="AJ86" s="323"/>
      <c r="AK86" s="323"/>
      <c r="AL86" s="323"/>
      <c r="AM86" s="323"/>
      <c r="AN86" s="323"/>
      <c r="AO86" s="323"/>
      <c r="AP86" s="323"/>
      <c r="AQ86" s="323"/>
      <c r="AR86" s="323"/>
      <c r="AS86" s="323"/>
      <c r="AT86" s="175" t="str">
        <f t="shared" si="4"/>
        <v/>
      </c>
      <c r="BN86" s="1" t="str">
        <f t="shared" si="5"/>
        <v/>
      </c>
    </row>
    <row r="87" spans="1:66" x14ac:dyDescent="0.2">
      <c r="I87" s="298" t="e">
        <f>AVERAGE(I4:I86)</f>
        <v>#DIV/0!</v>
      </c>
      <c r="J87" s="298" t="e">
        <f t="shared" ref="J87:AG87" si="6">AVERAGE(J4:J86)</f>
        <v>#DIV/0!</v>
      </c>
      <c r="K87" s="298" t="e">
        <f t="shared" si="6"/>
        <v>#DIV/0!</v>
      </c>
      <c r="L87" s="298" t="e">
        <f t="shared" si="6"/>
        <v>#DIV/0!</v>
      </c>
      <c r="M87" s="298" t="e">
        <f t="shared" si="6"/>
        <v>#DIV/0!</v>
      </c>
      <c r="N87" s="298" t="e">
        <f t="shared" si="6"/>
        <v>#DIV/0!</v>
      </c>
      <c r="O87" s="298" t="e">
        <f t="shared" si="6"/>
        <v>#DIV/0!</v>
      </c>
      <c r="P87" s="298" t="e">
        <f t="shared" si="6"/>
        <v>#DIV/0!</v>
      </c>
      <c r="Q87" s="298" t="e">
        <f t="shared" si="6"/>
        <v>#DIV/0!</v>
      </c>
      <c r="R87" s="298" t="e">
        <f t="shared" si="6"/>
        <v>#DIV/0!</v>
      </c>
      <c r="S87" s="298" t="e">
        <f t="shared" si="6"/>
        <v>#DIV/0!</v>
      </c>
      <c r="T87" s="298" t="e">
        <f t="shared" si="6"/>
        <v>#DIV/0!</v>
      </c>
      <c r="U87" s="298" t="e">
        <f t="shared" si="6"/>
        <v>#DIV/0!</v>
      </c>
      <c r="V87" s="298" t="e">
        <f t="shared" si="6"/>
        <v>#DIV/0!</v>
      </c>
      <c r="W87" s="298" t="e">
        <f t="shared" si="6"/>
        <v>#DIV/0!</v>
      </c>
      <c r="X87" s="298" t="e">
        <f t="shared" si="6"/>
        <v>#DIV/0!</v>
      </c>
      <c r="Y87" s="298" t="e">
        <f t="shared" si="6"/>
        <v>#DIV/0!</v>
      </c>
      <c r="Z87" s="298" t="e">
        <f t="shared" si="6"/>
        <v>#DIV/0!</v>
      </c>
      <c r="AA87" s="298"/>
      <c r="AB87" s="298"/>
      <c r="AC87" s="298" t="e">
        <f t="shared" si="6"/>
        <v>#DIV/0!</v>
      </c>
      <c r="AD87" s="298"/>
      <c r="AE87" s="298"/>
      <c r="AF87" s="298" t="e">
        <f t="shared" si="6"/>
        <v>#DIV/0!</v>
      </c>
      <c r="AG87" s="298" t="e">
        <f t="shared" si="6"/>
        <v>#DIV/0!</v>
      </c>
    </row>
  </sheetData>
  <sheetProtection password="CF99" sheet="1" objects="1" scenarios="1"/>
  <mergeCells count="5">
    <mergeCell ref="A1:G1"/>
    <mergeCell ref="H1:AI1"/>
    <mergeCell ref="AT1:AT2"/>
    <mergeCell ref="AJ1:AP1"/>
    <mergeCell ref="AQ1:AS1"/>
  </mergeCells>
  <conditionalFormatting sqref="AH4:AT86 G4:H86">
    <cfRule type="cellIs" dxfId="13" priority="24" operator="equal">
      <formula>0</formula>
    </cfRule>
  </conditionalFormatting>
  <conditionalFormatting sqref="AH4:AT86 A4:H86">
    <cfRule type="expression" dxfId="12" priority="22">
      <formula>MOD(ROW(),2)</formula>
    </cfRule>
    <cfRule type="expression" dxfId="11" priority="23">
      <formula>MOD(ROW(),2)=0</formula>
    </cfRule>
  </conditionalFormatting>
  <conditionalFormatting sqref="AH4:AT86">
    <cfRule type="cellIs" dxfId="10" priority="18" operator="equal">
      <formula>0</formula>
    </cfRule>
  </conditionalFormatting>
  <conditionalFormatting sqref="H4:H86">
    <cfRule type="cellIs" dxfId="9" priority="13" operator="equal">
      <formula>"Non"</formula>
    </cfRule>
    <cfRule type="cellIs" dxfId="8" priority="14" operator="equal">
      <formula>"Oui"</formula>
    </cfRule>
  </conditionalFormatting>
  <conditionalFormatting sqref="AH4:AI86">
    <cfRule type="cellIs" dxfId="7" priority="11" operator="equal">
      <formula>"Non"</formula>
    </cfRule>
    <cfRule type="cellIs" dxfId="6" priority="12" operator="equal">
      <formula>"Oui"</formula>
    </cfRule>
  </conditionalFormatting>
  <conditionalFormatting sqref="AT4:AT86">
    <cfRule type="cellIs" dxfId="5" priority="9" operator="equal">
      <formula>"Non"</formula>
    </cfRule>
    <cfRule type="cellIs" dxfId="4" priority="10" operator="equal">
      <formula>"Oui"</formula>
    </cfRule>
  </conditionalFormatting>
  <conditionalFormatting sqref="I4:AG86">
    <cfRule type="cellIs" dxfId="3" priority="1" stopIfTrue="1" operator="greaterThan">
      <formula>0.75</formula>
    </cfRule>
    <cfRule type="cellIs" dxfId="2" priority="3" stopIfTrue="1" operator="between">
      <formula>0.26</formula>
      <formula>0.5</formula>
    </cfRule>
    <cfRule type="cellIs" dxfId="1" priority="4" stopIfTrue="1" operator="lessThan">
      <formula>0.26</formula>
    </cfRule>
  </conditionalFormatting>
  <conditionalFormatting sqref="I4:AG86">
    <cfRule type="cellIs" dxfId="0" priority="2" operator="between">
      <formula>0.51</formula>
      <formula>0.75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6"/>
  <sheetViews>
    <sheetView showGridLines="0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40" sqref="A40:A56"/>
    </sheetView>
  </sheetViews>
  <sheetFormatPr baseColWidth="10" defaultColWidth="55.85546875" defaultRowHeight="12.75" outlineLevelRow="2" x14ac:dyDescent="0.2"/>
  <cols>
    <col min="1" max="1" width="109.85546875" customWidth="1"/>
    <col min="2" max="2" width="4.28515625" style="393" bestFit="1" customWidth="1"/>
    <col min="3" max="6" width="3.42578125" style="393" bestFit="1" customWidth="1"/>
    <col min="7" max="20" width="7.5703125" customWidth="1"/>
  </cols>
  <sheetData>
    <row r="1" spans="1:10" hidden="1" x14ac:dyDescent="0.2">
      <c r="A1" s="399"/>
      <c r="B1" s="400" t="s">
        <v>199</v>
      </c>
      <c r="C1" s="400" t="s">
        <v>200</v>
      </c>
      <c r="D1" s="400" t="s">
        <v>203</v>
      </c>
      <c r="E1" s="401" t="s">
        <v>208</v>
      </c>
      <c r="F1" s="401" t="s">
        <v>224</v>
      </c>
    </row>
    <row r="2" spans="1:10" ht="26.25" collapsed="1" x14ac:dyDescent="0.2">
      <c r="A2" s="402" t="s">
        <v>498</v>
      </c>
      <c r="B2" s="405" t="str">
        <f>IF(Liste!$B23&lt;&gt;"",Liste!$H23,"")</f>
        <v/>
      </c>
      <c r="C2" s="405" t="str">
        <f>IF(Liste!$B24&lt;&gt;"",Liste!$H24,"")</f>
        <v/>
      </c>
      <c r="D2" s="405" t="str">
        <f>IF(Liste!$B25&lt;&gt;"",Liste!$H25,"")</f>
        <v/>
      </c>
      <c r="E2" s="405" t="str">
        <f>IF(Liste!$B26&lt;&gt;"",Liste!$H26,"")</f>
        <v/>
      </c>
      <c r="F2" s="405" t="str">
        <f>IF(Liste!$B27&lt;&gt;"",Liste!$H27,"")</f>
        <v/>
      </c>
      <c r="G2" s="394"/>
      <c r="H2" s="394"/>
      <c r="I2" s="394"/>
      <c r="J2" s="394"/>
    </row>
    <row r="3" spans="1:10" ht="47.25" x14ac:dyDescent="0.2">
      <c r="A3" s="403" t="s">
        <v>499</v>
      </c>
      <c r="B3" s="404">
        <v>42008</v>
      </c>
      <c r="C3" s="404">
        <v>42009</v>
      </c>
      <c r="D3" s="404">
        <v>42010</v>
      </c>
      <c r="E3" s="404">
        <v>42011</v>
      </c>
      <c r="F3" s="404">
        <v>42012</v>
      </c>
    </row>
    <row r="4" spans="1:10" hidden="1" outlineLevel="1" x14ac:dyDescent="0.2">
      <c r="A4" s="311" t="s">
        <v>193</v>
      </c>
      <c r="B4" s="396"/>
      <c r="C4" s="396"/>
      <c r="D4" s="396"/>
      <c r="E4" s="396"/>
      <c r="F4" s="396"/>
    </row>
    <row r="5" spans="1:10" hidden="1" outlineLevel="2" x14ac:dyDescent="0.2">
      <c r="A5" s="395" t="s">
        <v>47</v>
      </c>
      <c r="B5" s="406"/>
      <c r="C5" s="406"/>
      <c r="D5" s="406"/>
      <c r="E5" s="406"/>
      <c r="F5" s="406"/>
    </row>
    <row r="6" spans="1:10" hidden="1" outlineLevel="2" x14ac:dyDescent="0.2">
      <c r="A6" s="395" t="s">
        <v>50</v>
      </c>
      <c r="B6" s="406"/>
      <c r="C6" s="406"/>
      <c r="D6" s="406"/>
      <c r="E6" s="406"/>
      <c r="F6" s="406"/>
    </row>
    <row r="7" spans="1:10" hidden="1" outlineLevel="2" x14ac:dyDescent="0.2">
      <c r="A7" s="395" t="s">
        <v>53</v>
      </c>
      <c r="B7" s="406"/>
      <c r="C7" s="406"/>
      <c r="D7" s="406"/>
      <c r="E7" s="406"/>
      <c r="F7" s="406"/>
    </row>
    <row r="8" spans="1:10" hidden="1" outlineLevel="2" x14ac:dyDescent="0.2">
      <c r="A8" s="395" t="s">
        <v>56</v>
      </c>
      <c r="B8" s="406"/>
      <c r="C8" s="406"/>
      <c r="D8" s="406"/>
      <c r="E8" s="406"/>
      <c r="F8" s="406"/>
    </row>
    <row r="9" spans="1:10" hidden="1" outlineLevel="2" x14ac:dyDescent="0.2">
      <c r="A9" s="395" t="s">
        <v>59</v>
      </c>
      <c r="B9" s="406"/>
      <c r="C9" s="406"/>
      <c r="D9" s="406"/>
      <c r="E9" s="406"/>
      <c r="F9" s="406"/>
    </row>
    <row r="10" spans="1:10" hidden="1" outlineLevel="1" collapsed="1" x14ac:dyDescent="0.2">
      <c r="A10" s="311" t="s">
        <v>194</v>
      </c>
      <c r="B10" s="396"/>
      <c r="C10" s="396"/>
      <c r="D10" s="396"/>
      <c r="E10" s="396"/>
      <c r="F10" s="396"/>
    </row>
    <row r="11" spans="1:10" hidden="1" outlineLevel="2" x14ac:dyDescent="0.2">
      <c r="A11" s="395" t="s">
        <v>63</v>
      </c>
      <c r="B11" s="406"/>
      <c r="C11" s="406"/>
      <c r="D11" s="406"/>
      <c r="E11" s="406"/>
      <c r="F11" s="406"/>
    </row>
    <row r="12" spans="1:10" hidden="1" outlineLevel="2" x14ac:dyDescent="0.2">
      <c r="A12" s="395" t="s">
        <v>66</v>
      </c>
      <c r="B12" s="406"/>
      <c r="C12" s="406"/>
      <c r="D12" s="406"/>
      <c r="E12" s="406"/>
      <c r="F12" s="406"/>
    </row>
    <row r="13" spans="1:10" hidden="1" outlineLevel="2" x14ac:dyDescent="0.2">
      <c r="A13" s="395" t="s">
        <v>69</v>
      </c>
      <c r="B13" s="406"/>
      <c r="C13" s="406"/>
      <c r="D13" s="406"/>
      <c r="E13" s="406"/>
      <c r="F13" s="406"/>
    </row>
    <row r="14" spans="1:10" hidden="1" outlineLevel="2" x14ac:dyDescent="0.2">
      <c r="A14" s="395" t="s">
        <v>70</v>
      </c>
      <c r="B14" s="406"/>
      <c r="C14" s="406"/>
      <c r="D14" s="406"/>
      <c r="E14" s="406"/>
      <c r="F14" s="406"/>
    </row>
    <row r="15" spans="1:10" hidden="1" outlineLevel="2" x14ac:dyDescent="0.2">
      <c r="A15" s="395" t="s">
        <v>73</v>
      </c>
      <c r="B15" s="406"/>
      <c r="C15" s="406"/>
      <c r="D15" s="406"/>
      <c r="E15" s="406"/>
      <c r="F15" s="406"/>
    </row>
    <row r="16" spans="1:10" hidden="1" outlineLevel="2" x14ac:dyDescent="0.2">
      <c r="A16" s="395" t="s">
        <v>76</v>
      </c>
      <c r="B16" s="406"/>
      <c r="C16" s="406"/>
      <c r="D16" s="406"/>
      <c r="E16" s="406"/>
      <c r="F16" s="406"/>
    </row>
    <row r="17" spans="1:6" hidden="1" outlineLevel="2" x14ac:dyDescent="0.2">
      <c r="A17" s="395" t="s">
        <v>79</v>
      </c>
      <c r="B17" s="406"/>
      <c r="C17" s="406"/>
      <c r="D17" s="406"/>
      <c r="E17" s="406"/>
      <c r="F17" s="406"/>
    </row>
    <row r="18" spans="1:6" hidden="1" outlineLevel="2" x14ac:dyDescent="0.2">
      <c r="A18" s="395" t="s">
        <v>81</v>
      </c>
      <c r="B18" s="406"/>
      <c r="C18" s="406"/>
      <c r="D18" s="406"/>
      <c r="E18" s="406"/>
      <c r="F18" s="406"/>
    </row>
    <row r="19" spans="1:6" hidden="1" outlineLevel="2" x14ac:dyDescent="0.2">
      <c r="A19" s="395" t="s">
        <v>83</v>
      </c>
      <c r="B19" s="406"/>
      <c r="C19" s="406"/>
      <c r="D19" s="406"/>
      <c r="E19" s="406"/>
      <c r="F19" s="406"/>
    </row>
    <row r="20" spans="1:6" hidden="1" outlineLevel="2" x14ac:dyDescent="0.2">
      <c r="A20" s="395" t="s">
        <v>86</v>
      </c>
      <c r="B20" s="406"/>
      <c r="C20" s="406"/>
      <c r="D20" s="406"/>
      <c r="E20" s="406"/>
      <c r="F20" s="406"/>
    </row>
    <row r="21" spans="1:6" hidden="1" outlineLevel="1" collapsed="1" x14ac:dyDescent="0.2">
      <c r="A21" s="311" t="s">
        <v>195</v>
      </c>
      <c r="B21" s="396"/>
      <c r="C21" s="396"/>
      <c r="D21" s="396"/>
      <c r="E21" s="396"/>
      <c r="F21" s="396"/>
    </row>
    <row r="22" spans="1:6" hidden="1" outlineLevel="2" x14ac:dyDescent="0.2">
      <c r="A22" s="395" t="s">
        <v>90</v>
      </c>
      <c r="B22" s="406"/>
      <c r="C22" s="406"/>
      <c r="D22" s="406"/>
      <c r="E22" s="406"/>
      <c r="F22" s="406"/>
    </row>
    <row r="23" spans="1:6" hidden="1" outlineLevel="2" x14ac:dyDescent="0.2">
      <c r="A23" s="395" t="s">
        <v>93</v>
      </c>
      <c r="B23" s="406"/>
      <c r="C23" s="406"/>
      <c r="D23" s="406"/>
      <c r="E23" s="406"/>
      <c r="F23" s="406"/>
    </row>
    <row r="24" spans="1:6" hidden="1" outlineLevel="2" x14ac:dyDescent="0.2">
      <c r="A24" s="395" t="s">
        <v>95</v>
      </c>
      <c r="B24" s="406"/>
      <c r="C24" s="406"/>
      <c r="D24" s="406"/>
      <c r="E24" s="406"/>
      <c r="F24" s="406"/>
    </row>
    <row r="25" spans="1:6" ht="22.5" hidden="1" outlineLevel="2" x14ac:dyDescent="0.2">
      <c r="A25" s="395" t="s">
        <v>98</v>
      </c>
      <c r="B25" s="406"/>
      <c r="C25" s="406"/>
      <c r="D25" s="406"/>
      <c r="E25" s="406"/>
      <c r="F25" s="406"/>
    </row>
    <row r="26" spans="1:6" hidden="1" outlineLevel="1" collapsed="1" x14ac:dyDescent="0.2">
      <c r="A26" s="311" t="s">
        <v>196</v>
      </c>
      <c r="B26" s="396"/>
      <c r="C26" s="396"/>
      <c r="D26" s="396"/>
      <c r="E26" s="396"/>
      <c r="F26" s="396"/>
    </row>
    <row r="27" spans="1:6" hidden="1" outlineLevel="2" x14ac:dyDescent="0.2">
      <c r="A27" s="395" t="s">
        <v>102</v>
      </c>
      <c r="B27" s="406"/>
      <c r="C27" s="406"/>
      <c r="D27" s="406"/>
      <c r="E27" s="406"/>
      <c r="F27" s="406"/>
    </row>
    <row r="28" spans="1:6" hidden="1" outlineLevel="2" x14ac:dyDescent="0.2">
      <c r="A28" s="395" t="s">
        <v>104</v>
      </c>
      <c r="B28" s="406"/>
      <c r="C28" s="406"/>
      <c r="D28" s="406"/>
      <c r="E28" s="406"/>
      <c r="F28" s="406"/>
    </row>
    <row r="29" spans="1:6" hidden="1" outlineLevel="2" x14ac:dyDescent="0.2">
      <c r="A29" s="395" t="s">
        <v>105</v>
      </c>
      <c r="B29" s="406"/>
      <c r="C29" s="406"/>
      <c r="D29" s="406"/>
      <c r="E29" s="406"/>
      <c r="F29" s="406"/>
    </row>
    <row r="30" spans="1:6" hidden="1" outlineLevel="2" x14ac:dyDescent="0.2">
      <c r="A30" s="395" t="s">
        <v>107</v>
      </c>
      <c r="B30" s="406"/>
      <c r="C30" s="406"/>
      <c r="D30" s="406"/>
      <c r="E30" s="406"/>
      <c r="F30" s="406"/>
    </row>
    <row r="31" spans="1:6" hidden="1" outlineLevel="1" collapsed="1" x14ac:dyDescent="0.2">
      <c r="A31" s="311" t="s">
        <v>197</v>
      </c>
      <c r="B31" s="396"/>
      <c r="C31" s="396"/>
      <c r="D31" s="396"/>
      <c r="E31" s="396"/>
      <c r="F31" s="396"/>
    </row>
    <row r="32" spans="1:6" hidden="1" outlineLevel="2" x14ac:dyDescent="0.2">
      <c r="A32" s="395" t="s">
        <v>110</v>
      </c>
      <c r="B32" s="406"/>
      <c r="C32" s="406"/>
      <c r="D32" s="406"/>
      <c r="E32" s="406"/>
      <c r="F32" s="406"/>
    </row>
    <row r="33" spans="1:6" hidden="1" outlineLevel="2" x14ac:dyDescent="0.2">
      <c r="A33" s="395" t="s">
        <v>111</v>
      </c>
      <c r="B33" s="406"/>
      <c r="C33" s="406"/>
      <c r="D33" s="406"/>
      <c r="E33" s="406"/>
      <c r="F33" s="406"/>
    </row>
    <row r="34" spans="1:6" hidden="1" outlineLevel="2" x14ac:dyDescent="0.2">
      <c r="A34" s="395" t="s">
        <v>113</v>
      </c>
      <c r="B34" s="406"/>
      <c r="C34" s="406"/>
      <c r="D34" s="406"/>
      <c r="E34" s="406"/>
      <c r="F34" s="406"/>
    </row>
    <row r="35" spans="1:6" hidden="1" outlineLevel="1" collapsed="1" x14ac:dyDescent="0.2">
      <c r="A35" s="311" t="s">
        <v>198</v>
      </c>
      <c r="B35" s="396"/>
      <c r="C35" s="396"/>
      <c r="D35" s="396"/>
      <c r="E35" s="396"/>
      <c r="F35" s="396"/>
    </row>
    <row r="36" spans="1:6" hidden="1" outlineLevel="1" x14ac:dyDescent="0.2">
      <c r="A36" s="395" t="s">
        <v>116</v>
      </c>
      <c r="B36" s="406"/>
      <c r="C36" s="406"/>
      <c r="D36" s="406"/>
      <c r="E36" s="406"/>
      <c r="F36" s="406"/>
    </row>
    <row r="37" spans="1:6" hidden="1" outlineLevel="1" x14ac:dyDescent="0.2">
      <c r="A37" s="395" t="s">
        <v>118</v>
      </c>
      <c r="B37" s="406"/>
      <c r="C37" s="406"/>
      <c r="D37" s="406"/>
      <c r="E37" s="406"/>
      <c r="F37" s="406"/>
    </row>
    <row r="38" spans="1:6" hidden="1" outlineLevel="1" x14ac:dyDescent="0.2">
      <c r="A38" s="395" t="s">
        <v>260</v>
      </c>
      <c r="B38" s="406"/>
      <c r="C38" s="406"/>
      <c r="D38" s="406"/>
      <c r="E38" s="406"/>
      <c r="F38" s="406"/>
    </row>
    <row r="39" spans="1:6" ht="47.25" collapsed="1" x14ac:dyDescent="0.2">
      <c r="A39" s="403" t="s">
        <v>497</v>
      </c>
      <c r="B39" s="404">
        <v>42008</v>
      </c>
      <c r="C39" s="404">
        <v>42009</v>
      </c>
      <c r="D39" s="404">
        <v>42010</v>
      </c>
      <c r="E39" s="404">
        <v>42011</v>
      </c>
      <c r="F39" s="404">
        <v>42012</v>
      </c>
    </row>
    <row r="40" spans="1:6" hidden="1" outlineLevel="1" x14ac:dyDescent="0.2">
      <c r="A40" s="311" t="s">
        <v>496</v>
      </c>
      <c r="B40" s="396"/>
      <c r="C40" s="396"/>
      <c r="D40" s="396"/>
      <c r="E40" s="396"/>
      <c r="F40" s="396"/>
    </row>
    <row r="41" spans="1:6" hidden="1" outlineLevel="2" x14ac:dyDescent="0.2">
      <c r="A41" s="395" t="s">
        <v>48</v>
      </c>
      <c r="B41" s="406"/>
      <c r="C41" s="406"/>
      <c r="D41" s="406"/>
      <c r="E41" s="406"/>
      <c r="F41" s="406"/>
    </row>
    <row r="42" spans="1:6" ht="22.5" hidden="1" outlineLevel="2" x14ac:dyDescent="0.2">
      <c r="A42" s="395" t="s">
        <v>51</v>
      </c>
      <c r="B42" s="406"/>
      <c r="C42" s="406"/>
      <c r="D42" s="406"/>
      <c r="E42" s="406"/>
      <c r="F42" s="406"/>
    </row>
    <row r="43" spans="1:6" hidden="1" outlineLevel="2" x14ac:dyDescent="0.2">
      <c r="A43" s="395" t="s">
        <v>54</v>
      </c>
      <c r="B43" s="406"/>
      <c r="C43" s="406"/>
      <c r="D43" s="406"/>
      <c r="E43" s="406"/>
      <c r="F43" s="406"/>
    </row>
    <row r="44" spans="1:6" hidden="1" outlineLevel="2" x14ac:dyDescent="0.2">
      <c r="A44" s="395" t="s">
        <v>57</v>
      </c>
      <c r="B44" s="406"/>
      <c r="C44" s="406"/>
      <c r="D44" s="406"/>
      <c r="E44" s="406"/>
      <c r="F44" s="406"/>
    </row>
    <row r="45" spans="1:6" hidden="1" outlineLevel="1" collapsed="1" x14ac:dyDescent="0.2">
      <c r="A45" s="311" t="s">
        <v>202</v>
      </c>
      <c r="B45" s="396"/>
      <c r="C45" s="396"/>
      <c r="D45" s="396"/>
      <c r="E45" s="396"/>
      <c r="F45" s="396"/>
    </row>
    <row r="46" spans="1:6" hidden="1" outlineLevel="2" x14ac:dyDescent="0.2">
      <c r="A46" s="395" t="s">
        <v>61</v>
      </c>
      <c r="B46" s="406"/>
      <c r="C46" s="406"/>
      <c r="D46" s="406"/>
      <c r="E46" s="406"/>
      <c r="F46" s="406"/>
    </row>
    <row r="47" spans="1:6" hidden="1" outlineLevel="2" x14ac:dyDescent="0.2">
      <c r="A47" s="395" t="s">
        <v>64</v>
      </c>
      <c r="B47" s="406"/>
      <c r="C47" s="406"/>
      <c r="D47" s="406"/>
      <c r="E47" s="406"/>
      <c r="F47" s="406"/>
    </row>
    <row r="48" spans="1:6" hidden="1" outlineLevel="2" x14ac:dyDescent="0.2">
      <c r="A48" s="395" t="s">
        <v>67</v>
      </c>
      <c r="B48" s="406"/>
      <c r="C48" s="406"/>
      <c r="D48" s="406"/>
      <c r="E48" s="406"/>
      <c r="F48" s="406"/>
    </row>
    <row r="49" spans="1:6" hidden="1" outlineLevel="1" collapsed="1" x14ac:dyDescent="0.2">
      <c r="A49" s="311" t="s">
        <v>201</v>
      </c>
      <c r="B49" s="396"/>
      <c r="C49" s="396"/>
      <c r="D49" s="396"/>
      <c r="E49" s="396"/>
      <c r="F49" s="396"/>
    </row>
    <row r="50" spans="1:6" hidden="1" outlineLevel="2" x14ac:dyDescent="0.2">
      <c r="A50" s="395" t="s">
        <v>71</v>
      </c>
      <c r="B50" s="406"/>
      <c r="C50" s="406"/>
      <c r="D50" s="406"/>
      <c r="E50" s="406"/>
      <c r="F50" s="406"/>
    </row>
    <row r="51" spans="1:6" hidden="1" outlineLevel="2" x14ac:dyDescent="0.2">
      <c r="A51" s="395" t="s">
        <v>74</v>
      </c>
      <c r="B51" s="406"/>
      <c r="C51" s="406"/>
      <c r="D51" s="406"/>
      <c r="E51" s="406"/>
      <c r="F51" s="406"/>
    </row>
    <row r="52" spans="1:6" hidden="1" outlineLevel="2" x14ac:dyDescent="0.2">
      <c r="A52" s="395" t="s">
        <v>77</v>
      </c>
      <c r="B52" s="406"/>
      <c r="C52" s="406"/>
      <c r="D52" s="406"/>
      <c r="E52" s="406"/>
      <c r="F52" s="406"/>
    </row>
    <row r="53" spans="1:6" hidden="1" outlineLevel="1" collapsed="1" x14ac:dyDescent="0.2">
      <c r="A53" s="311" t="s">
        <v>194</v>
      </c>
      <c r="B53" s="396"/>
      <c r="C53" s="396"/>
      <c r="D53" s="396"/>
      <c r="E53" s="396"/>
      <c r="F53" s="396"/>
    </row>
    <row r="54" spans="1:6" hidden="1" outlineLevel="2" x14ac:dyDescent="0.2">
      <c r="A54" s="395" t="s">
        <v>82</v>
      </c>
      <c r="B54" s="406"/>
      <c r="C54" s="406"/>
      <c r="D54" s="406"/>
      <c r="E54" s="406"/>
      <c r="F54" s="406"/>
    </row>
    <row r="55" spans="1:6" hidden="1" outlineLevel="2" x14ac:dyDescent="0.2">
      <c r="A55" s="395" t="s">
        <v>84</v>
      </c>
      <c r="B55" s="406"/>
      <c r="C55" s="406"/>
      <c r="D55" s="406"/>
      <c r="E55" s="406"/>
      <c r="F55" s="406"/>
    </row>
    <row r="56" spans="1:6" hidden="1" outlineLevel="1" collapsed="1" x14ac:dyDescent="0.2">
      <c r="A56" s="311" t="s">
        <v>195</v>
      </c>
      <c r="B56" s="396"/>
      <c r="C56" s="396"/>
      <c r="D56" s="396"/>
      <c r="E56" s="396"/>
      <c r="F56" s="396"/>
    </row>
    <row r="57" spans="1:6" hidden="1" outlineLevel="1" x14ac:dyDescent="0.2">
      <c r="A57" s="395" t="s">
        <v>88</v>
      </c>
      <c r="B57" s="406"/>
      <c r="C57" s="406"/>
      <c r="D57" s="406"/>
      <c r="E57" s="406"/>
      <c r="F57" s="406"/>
    </row>
    <row r="58" spans="1:6" hidden="1" outlineLevel="1" x14ac:dyDescent="0.2">
      <c r="A58" s="395" t="s">
        <v>91</v>
      </c>
      <c r="B58" s="406"/>
      <c r="C58" s="406"/>
      <c r="D58" s="406"/>
      <c r="E58" s="406"/>
      <c r="F58" s="406"/>
    </row>
    <row r="59" spans="1:6" hidden="1" outlineLevel="1" x14ac:dyDescent="0.2">
      <c r="A59" s="395" t="s">
        <v>94</v>
      </c>
      <c r="B59" s="406"/>
      <c r="C59" s="406"/>
      <c r="D59" s="406"/>
      <c r="E59" s="406"/>
      <c r="F59" s="406"/>
    </row>
    <row r="60" spans="1:6" hidden="1" outlineLevel="1" x14ac:dyDescent="0.2">
      <c r="A60" s="395" t="s">
        <v>96</v>
      </c>
      <c r="B60" s="406"/>
      <c r="C60" s="406"/>
      <c r="D60" s="406"/>
      <c r="E60" s="406"/>
      <c r="F60" s="406"/>
    </row>
    <row r="61" spans="1:6" hidden="1" outlineLevel="1" x14ac:dyDescent="0.2">
      <c r="A61" s="395" t="s">
        <v>99</v>
      </c>
      <c r="B61" s="406"/>
      <c r="C61" s="406"/>
      <c r="D61" s="406"/>
      <c r="E61" s="406"/>
      <c r="F61" s="406"/>
    </row>
    <row r="62" spans="1:6" ht="47.25" collapsed="1" x14ac:dyDescent="0.2">
      <c r="A62" s="403" t="s">
        <v>500</v>
      </c>
      <c r="B62" s="404">
        <v>42008</v>
      </c>
      <c r="C62" s="404">
        <v>42009</v>
      </c>
      <c r="D62" s="404">
        <v>42010</v>
      </c>
      <c r="E62" s="404">
        <v>42011</v>
      </c>
      <c r="F62" s="404">
        <v>42012</v>
      </c>
    </row>
    <row r="63" spans="1:6" hidden="1" outlineLevel="1" x14ac:dyDescent="0.2">
      <c r="A63" s="396" t="s">
        <v>204</v>
      </c>
      <c r="B63" s="396"/>
      <c r="C63" s="396"/>
      <c r="D63" s="396"/>
      <c r="E63" s="396"/>
      <c r="F63" s="396"/>
    </row>
    <row r="64" spans="1:6" hidden="1" outlineLevel="2" x14ac:dyDescent="0.2">
      <c r="A64" s="397" t="s">
        <v>49</v>
      </c>
      <c r="B64" s="406" t="s">
        <v>191</v>
      </c>
      <c r="C64" s="406"/>
      <c r="D64" s="406"/>
      <c r="E64" s="406"/>
      <c r="F64" s="406"/>
    </row>
    <row r="65" spans="1:6" hidden="1" outlineLevel="2" x14ac:dyDescent="0.2">
      <c r="A65" s="397" t="s">
        <v>52</v>
      </c>
      <c r="B65" s="406" t="s">
        <v>191</v>
      </c>
      <c r="C65" s="406"/>
      <c r="D65" s="406"/>
      <c r="E65" s="406"/>
      <c r="F65" s="406"/>
    </row>
    <row r="66" spans="1:6" hidden="1" outlineLevel="2" x14ac:dyDescent="0.2">
      <c r="A66" s="397" t="s">
        <v>55</v>
      </c>
      <c r="B66" s="406" t="s">
        <v>191</v>
      </c>
      <c r="C66" s="406"/>
      <c r="D66" s="406"/>
      <c r="E66" s="406"/>
      <c r="F66" s="406"/>
    </row>
    <row r="67" spans="1:6" hidden="1" outlineLevel="2" x14ac:dyDescent="0.2">
      <c r="A67" s="397" t="s">
        <v>58</v>
      </c>
      <c r="B67" s="406" t="s">
        <v>191</v>
      </c>
      <c r="C67" s="406"/>
      <c r="D67" s="406"/>
      <c r="E67" s="406"/>
      <c r="F67" s="406"/>
    </row>
    <row r="68" spans="1:6" hidden="1" outlineLevel="2" x14ac:dyDescent="0.2">
      <c r="A68" s="397" t="s">
        <v>60</v>
      </c>
      <c r="B68" s="406" t="s">
        <v>191</v>
      </c>
      <c r="C68" s="406"/>
      <c r="D68" s="406"/>
      <c r="E68" s="406"/>
      <c r="F68" s="406"/>
    </row>
    <row r="69" spans="1:6" hidden="1" outlineLevel="2" x14ac:dyDescent="0.2">
      <c r="A69" s="397" t="s">
        <v>62</v>
      </c>
      <c r="B69" s="406" t="s">
        <v>191</v>
      </c>
      <c r="C69" s="406"/>
      <c r="D69" s="406"/>
      <c r="E69" s="406"/>
      <c r="F69" s="406"/>
    </row>
    <row r="70" spans="1:6" hidden="1" outlineLevel="2" x14ac:dyDescent="0.2">
      <c r="A70" s="397" t="s">
        <v>65</v>
      </c>
      <c r="B70" s="406" t="s">
        <v>191</v>
      </c>
      <c r="C70" s="406"/>
      <c r="D70" s="406"/>
      <c r="E70" s="406"/>
      <c r="F70" s="406"/>
    </row>
    <row r="71" spans="1:6" hidden="1" outlineLevel="2" x14ac:dyDescent="0.2">
      <c r="A71" s="397" t="s">
        <v>68</v>
      </c>
      <c r="B71" s="406" t="s">
        <v>191</v>
      </c>
      <c r="C71" s="406"/>
      <c r="D71" s="406"/>
      <c r="E71" s="406"/>
      <c r="F71" s="406"/>
    </row>
    <row r="72" spans="1:6" hidden="1" outlineLevel="1" collapsed="1" x14ac:dyDescent="0.2">
      <c r="A72" s="396" t="s">
        <v>205</v>
      </c>
      <c r="B72" s="396"/>
      <c r="C72" s="396"/>
      <c r="D72" s="396"/>
      <c r="E72" s="396"/>
      <c r="F72" s="396"/>
    </row>
    <row r="73" spans="1:6" hidden="1" outlineLevel="2" x14ac:dyDescent="0.2">
      <c r="A73" s="397" t="s">
        <v>72</v>
      </c>
      <c r="B73" s="406"/>
      <c r="C73" s="406"/>
      <c r="D73" s="406"/>
      <c r="E73" s="406"/>
      <c r="F73" s="406"/>
    </row>
    <row r="74" spans="1:6" hidden="1" outlineLevel="2" x14ac:dyDescent="0.2">
      <c r="A74" s="397" t="s">
        <v>75</v>
      </c>
      <c r="B74" s="406"/>
      <c r="C74" s="406"/>
      <c r="D74" s="406"/>
      <c r="E74" s="406"/>
      <c r="F74" s="406"/>
    </row>
    <row r="75" spans="1:6" hidden="1" outlineLevel="2" x14ac:dyDescent="0.2">
      <c r="A75" s="397" t="s">
        <v>78</v>
      </c>
      <c r="B75" s="406"/>
      <c r="C75" s="406"/>
      <c r="D75" s="406"/>
      <c r="E75" s="406"/>
      <c r="F75" s="406"/>
    </row>
    <row r="76" spans="1:6" hidden="1" outlineLevel="2" x14ac:dyDescent="0.2">
      <c r="A76" s="397" t="s">
        <v>80</v>
      </c>
      <c r="B76" s="406"/>
      <c r="C76" s="406"/>
      <c r="D76" s="406"/>
      <c r="E76" s="406"/>
      <c r="F76" s="406"/>
    </row>
    <row r="77" spans="1:6" hidden="1" outlineLevel="1" collapsed="1" x14ac:dyDescent="0.2">
      <c r="A77" s="396" t="s">
        <v>206</v>
      </c>
      <c r="B77" s="396"/>
      <c r="C77" s="396"/>
      <c r="D77" s="396"/>
      <c r="E77" s="396"/>
      <c r="F77" s="396"/>
    </row>
    <row r="78" spans="1:6" hidden="1" outlineLevel="2" x14ac:dyDescent="0.2">
      <c r="A78" s="397" t="s">
        <v>85</v>
      </c>
      <c r="B78" s="406"/>
      <c r="C78" s="406"/>
      <c r="D78" s="406"/>
      <c r="E78" s="406"/>
      <c r="F78" s="406"/>
    </row>
    <row r="79" spans="1:6" hidden="1" outlineLevel="2" x14ac:dyDescent="0.2">
      <c r="A79" s="397" t="s">
        <v>87</v>
      </c>
      <c r="B79" s="406"/>
      <c r="C79" s="406"/>
      <c r="D79" s="406"/>
      <c r="E79" s="406"/>
      <c r="F79" s="406"/>
    </row>
    <row r="80" spans="1:6" hidden="1" outlineLevel="2" x14ac:dyDescent="0.2">
      <c r="A80" s="397" t="s">
        <v>89</v>
      </c>
      <c r="B80" s="406"/>
      <c r="C80" s="406"/>
      <c r="D80" s="406"/>
      <c r="E80" s="406"/>
      <c r="F80" s="406"/>
    </row>
    <row r="81" spans="1:6" hidden="1" outlineLevel="2" x14ac:dyDescent="0.2">
      <c r="A81" s="397" t="s">
        <v>92</v>
      </c>
      <c r="B81" s="406"/>
      <c r="C81" s="406"/>
      <c r="D81" s="406"/>
      <c r="E81" s="406"/>
      <c r="F81" s="406"/>
    </row>
    <row r="82" spans="1:6" hidden="1" outlineLevel="1" collapsed="1" x14ac:dyDescent="0.2">
      <c r="A82" s="396" t="s">
        <v>207</v>
      </c>
      <c r="B82" s="396"/>
      <c r="C82" s="396"/>
      <c r="D82" s="396"/>
      <c r="E82" s="396"/>
      <c r="F82" s="396"/>
    </row>
    <row r="83" spans="1:6" hidden="1" outlineLevel="2" x14ac:dyDescent="0.2">
      <c r="A83" s="397" t="s">
        <v>97</v>
      </c>
      <c r="B83" s="406"/>
      <c r="C83" s="406"/>
      <c r="D83" s="406"/>
      <c r="E83" s="406"/>
      <c r="F83" s="406"/>
    </row>
    <row r="84" spans="1:6" hidden="1" outlineLevel="2" x14ac:dyDescent="0.2">
      <c r="A84" s="397" t="s">
        <v>100</v>
      </c>
      <c r="B84" s="406"/>
      <c r="C84" s="406"/>
      <c r="D84" s="406"/>
      <c r="E84" s="406"/>
      <c r="F84" s="406"/>
    </row>
    <row r="85" spans="1:6" hidden="1" outlineLevel="2" x14ac:dyDescent="0.2">
      <c r="A85" s="397" t="s">
        <v>101</v>
      </c>
      <c r="B85" s="406"/>
      <c r="C85" s="406"/>
      <c r="D85" s="406"/>
      <c r="E85" s="406"/>
      <c r="F85" s="406"/>
    </row>
    <row r="86" spans="1:6" ht="15.75" hidden="1" outlineLevel="1" collapsed="1" x14ac:dyDescent="0.2">
      <c r="A86" s="398" t="s">
        <v>103</v>
      </c>
      <c r="B86" s="406"/>
      <c r="C86" s="406"/>
      <c r="D86" s="406"/>
      <c r="E86" s="406"/>
      <c r="F86" s="406"/>
    </row>
    <row r="87" spans="1:6" hidden="1" outlineLevel="1" x14ac:dyDescent="0.2">
      <c r="A87" s="396" t="s">
        <v>210</v>
      </c>
      <c r="B87" s="396"/>
      <c r="C87" s="396"/>
      <c r="D87" s="396"/>
      <c r="E87" s="396"/>
      <c r="F87" s="396"/>
    </row>
    <row r="88" spans="1:6" hidden="1" outlineLevel="2" x14ac:dyDescent="0.2">
      <c r="A88" s="397" t="s">
        <v>106</v>
      </c>
      <c r="B88" s="406"/>
      <c r="C88" s="406"/>
      <c r="D88" s="406"/>
      <c r="E88" s="406"/>
      <c r="F88" s="406"/>
    </row>
    <row r="89" spans="1:6" hidden="1" outlineLevel="2" x14ac:dyDescent="0.2">
      <c r="A89" s="397" t="s">
        <v>108</v>
      </c>
      <c r="B89" s="406"/>
      <c r="C89" s="406"/>
      <c r="D89" s="406"/>
      <c r="E89" s="406"/>
      <c r="F89" s="406"/>
    </row>
    <row r="90" spans="1:6" hidden="1" outlineLevel="2" x14ac:dyDescent="0.2">
      <c r="A90" s="397" t="s">
        <v>109</v>
      </c>
      <c r="B90" s="406"/>
      <c r="C90" s="406"/>
      <c r="D90" s="406"/>
      <c r="E90" s="406"/>
      <c r="F90" s="406"/>
    </row>
    <row r="91" spans="1:6" hidden="1" outlineLevel="1" collapsed="1" x14ac:dyDescent="0.2">
      <c r="A91" s="396" t="s">
        <v>309</v>
      </c>
      <c r="B91" s="396"/>
      <c r="C91" s="396"/>
      <c r="D91" s="396"/>
      <c r="E91" s="396"/>
      <c r="F91" s="396"/>
    </row>
    <row r="92" spans="1:6" hidden="1" outlineLevel="2" x14ac:dyDescent="0.2">
      <c r="A92" s="397" t="s">
        <v>112</v>
      </c>
      <c r="B92" s="406"/>
      <c r="C92" s="406"/>
      <c r="D92" s="406"/>
      <c r="E92" s="406"/>
      <c r="F92" s="406"/>
    </row>
    <row r="93" spans="1:6" hidden="1" outlineLevel="2" x14ac:dyDescent="0.2">
      <c r="A93" s="397" t="s">
        <v>114</v>
      </c>
      <c r="B93" s="406"/>
      <c r="C93" s="406"/>
      <c r="D93" s="406"/>
      <c r="E93" s="406"/>
      <c r="F93" s="406"/>
    </row>
    <row r="94" spans="1:6" hidden="1" outlineLevel="2" x14ac:dyDescent="0.2">
      <c r="A94" s="397" t="s">
        <v>115</v>
      </c>
      <c r="B94" s="406"/>
      <c r="C94" s="406"/>
      <c r="D94" s="406"/>
      <c r="E94" s="406"/>
      <c r="F94" s="406"/>
    </row>
    <row r="95" spans="1:6" hidden="1" outlineLevel="2" x14ac:dyDescent="0.2">
      <c r="A95" s="397" t="s">
        <v>117</v>
      </c>
      <c r="B95" s="406"/>
      <c r="C95" s="406"/>
      <c r="D95" s="406"/>
      <c r="E95" s="406"/>
      <c r="F95" s="406"/>
    </row>
    <row r="96" spans="1:6" hidden="1" outlineLevel="2" x14ac:dyDescent="0.2">
      <c r="A96" s="397" t="s">
        <v>119</v>
      </c>
      <c r="B96" s="406"/>
      <c r="C96" s="406"/>
      <c r="D96" s="406"/>
      <c r="E96" s="406"/>
      <c r="F96" s="406"/>
    </row>
    <row r="97" spans="1:6" hidden="1" outlineLevel="2" x14ac:dyDescent="0.2">
      <c r="A97" s="397" t="s">
        <v>120</v>
      </c>
      <c r="B97" s="406"/>
      <c r="C97" s="406"/>
      <c r="D97" s="406"/>
      <c r="E97" s="406"/>
      <c r="F97" s="406"/>
    </row>
    <row r="98" spans="1:6" hidden="1" outlineLevel="2" x14ac:dyDescent="0.2">
      <c r="A98" s="397" t="s">
        <v>121</v>
      </c>
      <c r="B98" s="406"/>
      <c r="C98" s="406"/>
      <c r="D98" s="406"/>
      <c r="E98" s="406"/>
      <c r="F98" s="406"/>
    </row>
    <row r="99" spans="1:6" hidden="1" outlineLevel="2" x14ac:dyDescent="0.2">
      <c r="A99" s="397" t="s">
        <v>122</v>
      </c>
      <c r="B99" s="406"/>
      <c r="C99" s="406"/>
      <c r="D99" s="406"/>
      <c r="E99" s="406"/>
      <c r="F99" s="406"/>
    </row>
    <row r="100" spans="1:6" hidden="1" outlineLevel="1" collapsed="1" x14ac:dyDescent="0.2">
      <c r="A100" s="396" t="s">
        <v>211</v>
      </c>
      <c r="B100" s="396"/>
      <c r="C100" s="396"/>
      <c r="D100" s="396"/>
      <c r="E100" s="396"/>
      <c r="F100" s="396"/>
    </row>
    <row r="101" spans="1:6" hidden="1" outlineLevel="2" x14ac:dyDescent="0.2">
      <c r="A101" s="397" t="s">
        <v>123</v>
      </c>
      <c r="B101" s="406"/>
      <c r="C101" s="406"/>
      <c r="D101" s="406"/>
      <c r="E101" s="406"/>
      <c r="F101" s="406"/>
    </row>
    <row r="102" spans="1:6" collapsed="1" x14ac:dyDescent="0.2">
      <c r="B102" s="406"/>
      <c r="C102" s="406"/>
      <c r="D102" s="406"/>
      <c r="E102" s="406"/>
      <c r="F102" s="406"/>
    </row>
    <row r="103" spans="1:6" x14ac:dyDescent="0.2">
      <c r="B103" s="406"/>
      <c r="C103" s="406"/>
      <c r="D103" s="406"/>
      <c r="E103" s="406"/>
      <c r="F103" s="406"/>
    </row>
    <row r="104" spans="1:6" x14ac:dyDescent="0.2">
      <c r="B104" s="406"/>
      <c r="C104" s="406"/>
      <c r="D104" s="406"/>
      <c r="E104" s="406"/>
      <c r="F104" s="406"/>
    </row>
    <row r="105" spans="1:6" x14ac:dyDescent="0.2">
      <c r="B105" s="406"/>
      <c r="C105" s="406"/>
      <c r="D105" s="406"/>
      <c r="E105" s="406"/>
      <c r="F105" s="406"/>
    </row>
    <row r="106" spans="1:6" x14ac:dyDescent="0.2">
      <c r="B106" s="406"/>
      <c r="C106" s="406"/>
      <c r="D106" s="406"/>
      <c r="E106" s="406"/>
      <c r="F106" s="406"/>
    </row>
  </sheetData>
  <hyperlinks>
    <hyperlink ref="B1" location="Feuil2!A3:A38" display="C1"/>
    <hyperlink ref="C1" location="Feuil2!A39:A61" display="C2"/>
    <hyperlink ref="D1" location="Feuil2!A62:A101" display="C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222"/>
  <sheetViews>
    <sheetView showGridLines="0" topLeftCell="A2" zoomScaleNormal="100" workbookViewId="0">
      <selection activeCell="E6" sqref="E6:F6"/>
    </sheetView>
  </sheetViews>
  <sheetFormatPr baseColWidth="10" defaultRowHeight="12.75" x14ac:dyDescent="0.2"/>
  <cols>
    <col min="1" max="1" width="13.140625" style="1" customWidth="1"/>
    <col min="2" max="2" width="31.140625" style="1" customWidth="1"/>
    <col min="3" max="3" width="31" style="1" customWidth="1"/>
    <col min="4" max="4" width="13.7109375" style="1" customWidth="1"/>
    <col min="5" max="5" width="5.42578125" style="1" customWidth="1"/>
    <col min="6" max="6" width="40.140625" style="1" customWidth="1"/>
    <col min="7" max="7" width="14.5703125" style="1" hidden="1" customWidth="1"/>
    <col min="8" max="8" width="11.7109375" style="1" hidden="1" customWidth="1"/>
    <col min="9" max="9" width="12.42578125" style="1" hidden="1" customWidth="1"/>
    <col min="10" max="10" width="15.140625" style="1" hidden="1" customWidth="1"/>
    <col min="11" max="11" width="12.7109375" style="1" hidden="1" customWidth="1"/>
    <col min="12" max="12" width="10.5703125" style="1" hidden="1" customWidth="1"/>
    <col min="13" max="13" width="12.28515625" style="1" hidden="1" customWidth="1"/>
    <col min="14" max="14" width="7.85546875" style="1" customWidth="1"/>
    <col min="15" max="15" width="23" style="1" customWidth="1"/>
    <col min="16" max="16" width="13.42578125" style="1" customWidth="1"/>
    <col min="17" max="17" width="11.7109375" style="1" customWidth="1"/>
    <col min="18" max="18" width="11.7109375" style="1" hidden="1" customWidth="1"/>
    <col min="19" max="19" width="20" style="1" customWidth="1"/>
    <col min="20" max="20" width="25.7109375" style="1" bestFit="1" customWidth="1"/>
    <col min="21" max="21" width="9.42578125" style="1" customWidth="1"/>
    <col min="22" max="22" width="7" style="1" customWidth="1"/>
    <col min="23" max="23" width="12.140625" style="1" customWidth="1"/>
    <col min="24" max="24" width="11.7109375" style="1" customWidth="1"/>
    <col min="25" max="16384" width="11.42578125" style="1"/>
  </cols>
  <sheetData>
    <row r="1" spans="1:14" ht="3" customHeight="1" x14ac:dyDescent="0.2">
      <c r="J1" s="1" t="s">
        <v>0</v>
      </c>
      <c r="K1" s="2" t="s">
        <v>380</v>
      </c>
    </row>
    <row r="2" spans="1:14" ht="18" x14ac:dyDescent="0.2">
      <c r="A2" s="467">
        <f>MAX(A23:A105)</f>
        <v>0</v>
      </c>
      <c r="B2" s="468"/>
      <c r="C2" s="465" t="s">
        <v>1</v>
      </c>
      <c r="D2" s="465"/>
      <c r="E2" s="465"/>
      <c r="F2" s="466"/>
      <c r="G2" s="441"/>
      <c r="H2" s="3"/>
      <c r="I2" s="3"/>
      <c r="J2" s="3" t="s">
        <v>2</v>
      </c>
      <c r="K2" s="4" t="s">
        <v>381</v>
      </c>
    </row>
    <row r="3" spans="1:14" ht="3" customHeight="1" x14ac:dyDescent="0.2">
      <c r="E3" s="3"/>
      <c r="F3" s="3"/>
      <c r="G3" s="3"/>
      <c r="H3" s="3"/>
      <c r="I3" s="3"/>
      <c r="J3" s="3" t="s">
        <v>3</v>
      </c>
      <c r="K3" s="4" t="s">
        <v>382</v>
      </c>
      <c r="N3" s="2"/>
    </row>
    <row r="4" spans="1:14" ht="15.75" customHeight="1" x14ac:dyDescent="0.2">
      <c r="A4" s="5" t="s">
        <v>4</v>
      </c>
      <c r="B4" s="463"/>
      <c r="C4" s="463"/>
      <c r="D4" s="463"/>
      <c r="E4" s="456" t="s">
        <v>301</v>
      </c>
      <c r="F4" s="457"/>
      <c r="G4" s="441"/>
      <c r="H4" s="6"/>
      <c r="I4" s="6"/>
      <c r="J4" s="3" t="s">
        <v>5</v>
      </c>
      <c r="K4" s="7" t="s">
        <v>383</v>
      </c>
      <c r="N4" s="8"/>
    </row>
    <row r="5" spans="1:14" ht="3" customHeight="1" x14ac:dyDescent="0.2">
      <c r="A5" s="9"/>
      <c r="B5" s="134"/>
      <c r="C5" s="134"/>
      <c r="D5" s="134"/>
      <c r="E5" s="3"/>
      <c r="F5" s="3"/>
      <c r="G5" s="3"/>
      <c r="H5" s="3"/>
      <c r="I5" s="3"/>
      <c r="J5" s="3" t="s">
        <v>6</v>
      </c>
      <c r="K5" s="4" t="s">
        <v>385</v>
      </c>
    </row>
    <row r="6" spans="1:14" ht="15" customHeight="1" x14ac:dyDescent="0.2">
      <c r="A6" s="5" t="s">
        <v>421</v>
      </c>
      <c r="B6" s="463"/>
      <c r="C6" s="463"/>
      <c r="D6" s="463"/>
      <c r="E6" s="578"/>
      <c r="F6" s="578"/>
      <c r="G6" s="442"/>
      <c r="H6" s="3"/>
      <c r="I6" s="3"/>
      <c r="J6" s="3" t="s">
        <v>7</v>
      </c>
      <c r="K6" s="4" t="s">
        <v>18</v>
      </c>
    </row>
    <row r="7" spans="1:14" ht="3" customHeight="1" x14ac:dyDescent="0.2">
      <c r="A7" s="9"/>
      <c r="B7" s="134"/>
      <c r="C7" s="134"/>
      <c r="D7" s="134"/>
      <c r="E7" s="3"/>
      <c r="F7" s="3"/>
      <c r="G7" s="3"/>
      <c r="H7" s="3"/>
      <c r="I7" s="3"/>
      <c r="J7" s="3" t="s">
        <v>8</v>
      </c>
      <c r="K7" s="4" t="s">
        <v>386</v>
      </c>
    </row>
    <row r="8" spans="1:14" ht="15" hidden="1" customHeight="1" x14ac:dyDescent="0.2">
      <c r="A8" s="10" t="s">
        <v>9</v>
      </c>
      <c r="B8" s="464"/>
      <c r="C8" s="464"/>
      <c r="D8" s="464"/>
      <c r="E8" s="3"/>
      <c r="F8" s="3"/>
      <c r="G8" s="3"/>
      <c r="H8" s="3"/>
      <c r="I8" s="3"/>
      <c r="J8" s="3" t="s">
        <v>10</v>
      </c>
      <c r="K8" s="4" t="s">
        <v>387</v>
      </c>
    </row>
    <row r="9" spans="1:14" ht="3" hidden="1" customHeight="1" x14ac:dyDescent="0.2">
      <c r="A9" s="9"/>
      <c r="B9" s="134"/>
      <c r="C9" s="134"/>
      <c r="D9" s="134"/>
      <c r="E9" s="3"/>
      <c r="F9" s="3"/>
      <c r="G9" s="3"/>
      <c r="H9" s="3"/>
      <c r="I9" s="3"/>
      <c r="J9" s="3" t="s">
        <v>11</v>
      </c>
      <c r="K9" s="4"/>
    </row>
    <row r="10" spans="1:14" ht="15" hidden="1" customHeight="1" x14ac:dyDescent="0.2">
      <c r="A10" s="133" t="s">
        <v>12</v>
      </c>
      <c r="B10" s="464"/>
      <c r="C10" s="464"/>
      <c r="D10" s="464"/>
      <c r="E10" s="3"/>
      <c r="F10" s="3"/>
      <c r="G10" s="3"/>
      <c r="H10" s="3"/>
      <c r="I10" s="3"/>
      <c r="J10" s="3" t="s">
        <v>13</v>
      </c>
      <c r="K10" s="4"/>
    </row>
    <row r="11" spans="1:14" ht="3" hidden="1" customHeight="1" x14ac:dyDescent="0.2">
      <c r="A11" s="9"/>
      <c r="B11" s="134"/>
      <c r="C11" s="134"/>
      <c r="D11" s="134"/>
      <c r="E11" s="3"/>
      <c r="F11" s="3"/>
      <c r="G11" s="3"/>
      <c r="H11" s="3"/>
      <c r="I11" s="3"/>
      <c r="J11" s="3"/>
      <c r="K11" s="4"/>
    </row>
    <row r="12" spans="1:14" ht="13.5" hidden="1" customHeight="1" x14ac:dyDescent="0.2">
      <c r="A12" s="5" t="s">
        <v>14</v>
      </c>
      <c r="B12" s="458" t="s">
        <v>5</v>
      </c>
      <c r="C12" s="458"/>
      <c r="D12" s="458"/>
      <c r="E12" s="3"/>
      <c r="F12" s="3"/>
      <c r="G12" s="3"/>
      <c r="H12" s="3"/>
      <c r="I12" s="3"/>
      <c r="J12" s="3"/>
      <c r="K12" s="4"/>
    </row>
    <row r="13" spans="1:14" ht="3" hidden="1" customHeight="1" x14ac:dyDescent="0.2">
      <c r="A13" s="11"/>
      <c r="B13" s="135"/>
      <c r="C13" s="135"/>
      <c r="D13" s="135"/>
      <c r="E13" s="3"/>
      <c r="F13" s="3"/>
      <c r="G13" s="3"/>
      <c r="H13" s="3"/>
      <c r="I13" s="3"/>
      <c r="J13" s="3"/>
      <c r="K13" s="4"/>
    </row>
    <row r="14" spans="1:14" ht="12.75" customHeight="1" x14ac:dyDescent="0.2">
      <c r="A14" s="61" t="s">
        <v>415</v>
      </c>
      <c r="B14" s="453" t="s">
        <v>552</v>
      </c>
      <c r="C14" s="454"/>
      <c r="D14" s="455"/>
      <c r="E14" s="3" t="s">
        <v>548</v>
      </c>
      <c r="F14" s="469" t="s">
        <v>549</v>
      </c>
      <c r="G14" s="3"/>
      <c r="H14" s="3"/>
      <c r="I14" s="3"/>
      <c r="J14" s="3"/>
      <c r="K14" s="4"/>
    </row>
    <row r="15" spans="1:14" ht="12.75" customHeight="1" x14ac:dyDescent="0.2">
      <c r="A15" s="61" t="s">
        <v>416</v>
      </c>
      <c r="B15" s="453"/>
      <c r="C15" s="454"/>
      <c r="D15" s="455"/>
      <c r="E15" s="3" t="s">
        <v>548</v>
      </c>
      <c r="F15" s="469"/>
      <c r="G15" s="3"/>
      <c r="H15" s="3"/>
      <c r="I15" s="3"/>
      <c r="J15" s="3"/>
      <c r="K15" s="4"/>
    </row>
    <row r="16" spans="1:14" ht="12.75" customHeight="1" x14ac:dyDescent="0.2">
      <c r="A16" s="61" t="s">
        <v>417</v>
      </c>
      <c r="B16" s="453"/>
      <c r="C16" s="454"/>
      <c r="D16" s="455"/>
      <c r="E16" s="3" t="s">
        <v>548</v>
      </c>
      <c r="F16" s="469"/>
      <c r="G16" s="3"/>
      <c r="H16" s="3"/>
      <c r="I16" s="3"/>
      <c r="J16" s="3"/>
      <c r="K16" s="4"/>
    </row>
    <row r="17" spans="1:23" ht="12.75" customHeight="1" x14ac:dyDescent="0.2">
      <c r="A17" s="61" t="s">
        <v>418</v>
      </c>
      <c r="B17" s="453"/>
      <c r="C17" s="454"/>
      <c r="D17" s="455"/>
      <c r="E17" s="3" t="s">
        <v>548</v>
      </c>
      <c r="F17" s="469"/>
      <c r="G17" s="3"/>
      <c r="H17" s="3"/>
      <c r="I17" s="3"/>
      <c r="J17" s="3"/>
      <c r="K17" s="4"/>
    </row>
    <row r="18" spans="1:23" ht="12.75" customHeight="1" x14ac:dyDescent="0.2">
      <c r="A18" s="61" t="s">
        <v>419</v>
      </c>
      <c r="B18" s="453"/>
      <c r="C18" s="454"/>
      <c r="D18" s="455"/>
      <c r="E18" s="3" t="s">
        <v>548</v>
      </c>
      <c r="F18" s="469"/>
      <c r="G18" s="3"/>
      <c r="H18" s="3"/>
      <c r="I18" s="3"/>
      <c r="J18" s="3"/>
      <c r="K18" s="4"/>
    </row>
    <row r="19" spans="1:23" ht="12.75" customHeight="1" x14ac:dyDescent="0.2">
      <c r="A19" s="61" t="s">
        <v>420</v>
      </c>
      <c r="B19" s="453"/>
      <c r="C19" s="454"/>
      <c r="D19" s="455"/>
      <c r="E19" s="3" t="s">
        <v>548</v>
      </c>
      <c r="F19" s="469"/>
      <c r="G19" s="3"/>
      <c r="H19" s="3"/>
      <c r="I19" s="3"/>
      <c r="J19" s="3"/>
      <c r="K19" s="4"/>
    </row>
    <row r="20" spans="1:23" ht="12.75" customHeight="1" x14ac:dyDescent="0.2">
      <c r="A20" s="61" t="s">
        <v>372</v>
      </c>
      <c r="B20" s="453"/>
      <c r="C20" s="454"/>
      <c r="D20" s="455"/>
      <c r="E20" s="3" t="s">
        <v>548</v>
      </c>
      <c r="F20" s="3"/>
      <c r="G20" s="3"/>
      <c r="H20" s="3"/>
      <c r="I20" s="3"/>
      <c r="J20" s="3"/>
      <c r="K20" s="4"/>
    </row>
    <row r="21" spans="1:23" ht="3" customHeight="1" x14ac:dyDescent="0.2">
      <c r="A21" s="459" t="s">
        <v>388</v>
      </c>
      <c r="B21" s="460"/>
      <c r="C21" s="460"/>
      <c r="D21" s="460"/>
      <c r="E21" s="461" t="s">
        <v>389</v>
      </c>
      <c r="F21" s="462"/>
      <c r="G21" s="462"/>
      <c r="H21" s="3"/>
      <c r="I21" s="3"/>
      <c r="J21" s="3"/>
      <c r="K21" s="4"/>
    </row>
    <row r="22" spans="1:23" ht="24.75" customHeight="1" x14ac:dyDescent="0.2">
      <c r="A22" s="5" t="s">
        <v>423</v>
      </c>
      <c r="B22" s="5" t="s">
        <v>15</v>
      </c>
      <c r="C22" s="5" t="s">
        <v>16</v>
      </c>
      <c r="D22" s="131" t="s">
        <v>192</v>
      </c>
      <c r="E22" s="131" t="s">
        <v>17</v>
      </c>
      <c r="F22" s="388" t="s">
        <v>422</v>
      </c>
      <c r="G22" s="366" t="s">
        <v>170</v>
      </c>
      <c r="K22" s="2"/>
      <c r="R22" s="131" t="s">
        <v>17</v>
      </c>
      <c r="S22" s="443" t="s">
        <v>426</v>
      </c>
      <c r="T22" s="443" t="s">
        <v>494</v>
      </c>
      <c r="U22" s="443" t="s">
        <v>424</v>
      </c>
      <c r="V22" s="443" t="s">
        <v>425</v>
      </c>
      <c r="W22" s="443" t="s">
        <v>468</v>
      </c>
    </row>
    <row r="23" spans="1:23" ht="13.5" customHeight="1" x14ac:dyDescent="0.2">
      <c r="A23" s="132" t="str">
        <f>IF(B23&lt;&gt;"",1,"")</f>
        <v/>
      </c>
      <c r="B23" s="169" t="str">
        <f>IF(Extraction!A2="","",Extraction!A2)</f>
        <v/>
      </c>
      <c r="C23" s="169" t="str">
        <f>IF(Extraction!A2="","",Extraction!C2)</f>
        <v/>
      </c>
      <c r="D23" s="170" t="str">
        <f>IF(Extraction!A2="","",Extraction!D2)</f>
        <v/>
      </c>
      <c r="E23" s="170" t="str">
        <f>IF(Extraction!A2="","",Extraction!E2)</f>
        <v/>
      </c>
      <c r="F23" s="381"/>
      <c r="G23" s="444" t="str">
        <f>IF(Extraction!A2="","",Extraction!B2)</f>
        <v/>
      </c>
      <c r="H23" s="1" t="str">
        <f t="shared" ref="H23:H86" si="0">IF(B23&lt;&gt;"",CONCATENATE(B23," ",C23),"")</f>
        <v/>
      </c>
      <c r="I23" s="1" t="str">
        <f>IF(B23&lt;&gt;"",B23,"")</f>
        <v/>
      </c>
      <c r="J23" s="1" t="str">
        <f t="shared" ref="J23:J86" si="1">IF(B23&lt;&gt;"",C23,"")</f>
        <v/>
      </c>
      <c r="K23" s="2" t="str">
        <f>IF(B23&lt;&gt;"",D23,"")</f>
        <v/>
      </c>
      <c r="L23" s="43" t="str">
        <f>Attestation!T5</f>
        <v/>
      </c>
      <c r="M23" s="452"/>
      <c r="N23" s="452"/>
      <c r="O23" s="452"/>
      <c r="P23" s="452"/>
      <c r="R23" s="170" t="s">
        <v>18</v>
      </c>
      <c r="S23" s="445" t="s">
        <v>526</v>
      </c>
      <c r="T23" s="445" t="str">
        <f t="shared" ref="T23:T47" si="2">CONCATENATE(S23," - ",W23)</f>
        <v>BUEIL - L. Aubrac</v>
      </c>
      <c r="U23" s="445" t="s">
        <v>527</v>
      </c>
      <c r="V23" s="445" t="s">
        <v>429</v>
      </c>
      <c r="W23" s="445" t="s">
        <v>537</v>
      </c>
    </row>
    <row r="24" spans="1:23" ht="13.5" customHeight="1" x14ac:dyDescent="0.2">
      <c r="A24" s="132" t="str">
        <f>IF(B24&lt;&gt;"",A23+1,"")</f>
        <v/>
      </c>
      <c r="B24" s="169" t="str">
        <f>IF(Extraction!A3="","",Extraction!A3)</f>
        <v/>
      </c>
      <c r="C24" s="169" t="str">
        <f>IF(Extraction!A3="","",Extraction!C3)</f>
        <v/>
      </c>
      <c r="D24" s="170" t="str">
        <f>IF(Extraction!A3="","",Extraction!D3)</f>
        <v/>
      </c>
      <c r="E24" s="170" t="str">
        <f>IF(Extraction!A3="","",Extraction!E3)</f>
        <v/>
      </c>
      <c r="F24" s="381"/>
      <c r="G24" s="444" t="str">
        <f>IF(Extraction!A3="","",Extraction!B3)</f>
        <v/>
      </c>
      <c r="H24" s="1" t="str">
        <f t="shared" si="0"/>
        <v/>
      </c>
      <c r="I24" s="1" t="str">
        <f t="shared" ref="I24:I87" si="3">IF(B24&lt;&gt;"",B24,"")</f>
        <v/>
      </c>
      <c r="J24" s="1" t="str">
        <f t="shared" si="1"/>
        <v/>
      </c>
      <c r="K24" s="2" t="str">
        <f t="shared" ref="K24:K87" si="4">IF(B24&lt;&gt;"",D24,"")</f>
        <v/>
      </c>
      <c r="L24" s="43" t="str">
        <f>Attestation!T6</f>
        <v/>
      </c>
      <c r="M24" s="452"/>
      <c r="N24" s="452"/>
      <c r="O24" s="452"/>
      <c r="P24" s="452"/>
      <c r="R24" s="170" t="s">
        <v>18</v>
      </c>
      <c r="S24" s="445" t="s">
        <v>525</v>
      </c>
      <c r="T24" s="445" t="str">
        <f t="shared" si="2"/>
        <v>BRETEUIL SUR ITON - E. Gallois</v>
      </c>
      <c r="U24" s="445" t="s">
        <v>528</v>
      </c>
      <c r="V24" s="445" t="s">
        <v>429</v>
      </c>
      <c r="W24" s="445" t="s">
        <v>538</v>
      </c>
    </row>
    <row r="25" spans="1:23" ht="13.5" customHeight="1" x14ac:dyDescent="0.2">
      <c r="A25" s="132" t="str">
        <f t="shared" ref="A25:A88" si="5">IF(B25&lt;&gt;"",A24+1,"")</f>
        <v/>
      </c>
      <c r="B25" s="169" t="str">
        <f>IF(Extraction!A4="","",Extraction!A4)</f>
        <v/>
      </c>
      <c r="C25" s="169" t="str">
        <f>IF(Extraction!A4="","",Extraction!C4)</f>
        <v/>
      </c>
      <c r="D25" s="170" t="str">
        <f>IF(Extraction!A4="","",Extraction!D4)</f>
        <v/>
      </c>
      <c r="E25" s="170" t="str">
        <f>IF(Extraction!A4="","",Extraction!E4)</f>
        <v/>
      </c>
      <c r="F25" s="381"/>
      <c r="G25" s="444" t="str">
        <f>IF(Extraction!A4="","",Extraction!B4)</f>
        <v/>
      </c>
      <c r="H25" s="1" t="str">
        <f t="shared" si="0"/>
        <v/>
      </c>
      <c r="I25" s="1" t="str">
        <f t="shared" si="3"/>
        <v/>
      </c>
      <c r="J25" s="1" t="str">
        <f t="shared" si="1"/>
        <v/>
      </c>
      <c r="K25" s="2" t="str">
        <f t="shared" si="4"/>
        <v/>
      </c>
      <c r="L25" s="43" t="str">
        <f>Attestation!T7</f>
        <v/>
      </c>
      <c r="M25" s="452"/>
      <c r="N25" s="452"/>
      <c r="O25" s="452"/>
      <c r="P25" s="452"/>
      <c r="R25" s="170" t="s">
        <v>18</v>
      </c>
      <c r="S25" s="445" t="s">
        <v>524</v>
      </c>
      <c r="T25" s="445" t="str">
        <f t="shared" ref="T25:T33" si="6">CONCATENATE(S25," - ",W25)</f>
        <v>CONCHES - G. de Conches</v>
      </c>
      <c r="U25" s="445" t="s">
        <v>529</v>
      </c>
      <c r="V25" s="445" t="s">
        <v>429</v>
      </c>
      <c r="W25" s="445" t="s">
        <v>539</v>
      </c>
    </row>
    <row r="26" spans="1:23" ht="13.5" customHeight="1" x14ac:dyDescent="0.2">
      <c r="A26" s="132" t="str">
        <f t="shared" si="5"/>
        <v/>
      </c>
      <c r="B26" s="169" t="str">
        <f>IF(Extraction!A5="","",Extraction!A5)</f>
        <v/>
      </c>
      <c r="C26" s="169" t="str">
        <f>IF(Extraction!A5="","",Extraction!C5)</f>
        <v/>
      </c>
      <c r="D26" s="170" t="str">
        <f>IF(Extraction!A5="","",Extraction!D5)</f>
        <v/>
      </c>
      <c r="E26" s="170" t="str">
        <f>IF(Extraction!A5="","",Extraction!E5)</f>
        <v/>
      </c>
      <c r="F26" s="381"/>
      <c r="G26" s="444" t="str">
        <f>IF(Extraction!A5="","",Extraction!B5)</f>
        <v/>
      </c>
      <c r="H26" s="1" t="str">
        <f t="shared" si="0"/>
        <v/>
      </c>
      <c r="I26" s="1" t="str">
        <f t="shared" si="3"/>
        <v/>
      </c>
      <c r="J26" s="1" t="str">
        <f t="shared" si="1"/>
        <v/>
      </c>
      <c r="K26" s="2" t="str">
        <f t="shared" si="4"/>
        <v/>
      </c>
      <c r="L26" s="43" t="str">
        <f>Attestation!T8</f>
        <v/>
      </c>
      <c r="M26" s="452"/>
      <c r="N26" s="452"/>
      <c r="O26" s="452"/>
      <c r="P26" s="452"/>
      <c r="R26" s="170" t="s">
        <v>18</v>
      </c>
      <c r="S26" s="445" t="s">
        <v>523</v>
      </c>
      <c r="T26" s="445" t="str">
        <f t="shared" si="6"/>
        <v>DAMVILLE - A. Charpentier</v>
      </c>
      <c r="U26" s="445" t="s">
        <v>530</v>
      </c>
      <c r="V26" s="445" t="s">
        <v>429</v>
      </c>
      <c r="W26" s="445" t="s">
        <v>540</v>
      </c>
    </row>
    <row r="27" spans="1:23" ht="13.5" customHeight="1" thickBot="1" x14ac:dyDescent="0.25">
      <c r="A27" s="132" t="str">
        <f t="shared" si="5"/>
        <v/>
      </c>
      <c r="B27" s="169" t="str">
        <f>IF(Extraction!A6="","",Extraction!A6)</f>
        <v/>
      </c>
      <c r="C27" s="169" t="str">
        <f>IF(Extraction!A6="","",Extraction!C6)</f>
        <v/>
      </c>
      <c r="D27" s="170" t="str">
        <f>IF(Extraction!A6="","",Extraction!D6)</f>
        <v/>
      </c>
      <c r="E27" s="170" t="str">
        <f>IF(Extraction!A6="","",Extraction!E6)</f>
        <v/>
      </c>
      <c r="F27" s="381"/>
      <c r="G27" s="444" t="str">
        <f>IF(Extraction!A6="","",Extraction!B6)</f>
        <v/>
      </c>
      <c r="H27" s="1" t="str">
        <f t="shared" si="0"/>
        <v/>
      </c>
      <c r="I27" s="1" t="str">
        <f t="shared" si="3"/>
        <v/>
      </c>
      <c r="J27" s="1" t="str">
        <f t="shared" si="1"/>
        <v/>
      </c>
      <c r="K27" s="2" t="str">
        <f t="shared" si="4"/>
        <v/>
      </c>
      <c r="L27" s="43" t="str">
        <f>Attestation!T9</f>
        <v/>
      </c>
      <c r="M27" s="452"/>
      <c r="N27" s="452"/>
      <c r="O27" s="452"/>
      <c r="P27" s="452"/>
      <c r="R27" s="170" t="s">
        <v>18</v>
      </c>
      <c r="S27" s="445" t="s">
        <v>427</v>
      </c>
      <c r="T27" s="445" t="str">
        <f t="shared" si="6"/>
        <v>EVREUX - J. Jaurès</v>
      </c>
      <c r="U27" s="445" t="s">
        <v>428</v>
      </c>
      <c r="V27" s="445" t="s">
        <v>429</v>
      </c>
      <c r="W27" s="445" t="s">
        <v>473</v>
      </c>
    </row>
    <row r="28" spans="1:23" ht="13.5" customHeight="1" thickBot="1" x14ac:dyDescent="0.25">
      <c r="A28" s="132" t="str">
        <f t="shared" si="5"/>
        <v/>
      </c>
      <c r="B28" s="169" t="str">
        <f>IF(Extraction!A7="","",Extraction!A7)</f>
        <v/>
      </c>
      <c r="C28" s="169" t="str">
        <f>IF(Extraction!A7="","",Extraction!C7)</f>
        <v/>
      </c>
      <c r="D28" s="170" t="str">
        <f>IF(Extraction!A7="","",Extraction!D7)</f>
        <v/>
      </c>
      <c r="E28" s="170" t="str">
        <f>IF(Extraction!A7="","",Extraction!E7)</f>
        <v/>
      </c>
      <c r="F28" s="381"/>
      <c r="G28" s="444" t="str">
        <f>IF(Extraction!A7="","",Extraction!B7)</f>
        <v/>
      </c>
      <c r="H28" s="1" t="str">
        <f t="shared" si="0"/>
        <v/>
      </c>
      <c r="I28" s="1" t="str">
        <f t="shared" si="3"/>
        <v/>
      </c>
      <c r="J28" s="1" t="str">
        <f t="shared" si="1"/>
        <v/>
      </c>
      <c r="K28" s="2" t="str">
        <f t="shared" si="4"/>
        <v/>
      </c>
      <c r="L28" s="43" t="str">
        <f>Attestation!T10</f>
        <v/>
      </c>
      <c r="M28" s="12"/>
      <c r="R28" s="170"/>
      <c r="S28" s="445" t="s">
        <v>427</v>
      </c>
      <c r="T28" s="445" t="str">
        <f t="shared" si="6"/>
        <v>EVREUX - Navarre</v>
      </c>
      <c r="U28" s="445" t="s">
        <v>430</v>
      </c>
      <c r="V28" s="445" t="s">
        <v>429</v>
      </c>
      <c r="W28" s="445" t="s">
        <v>431</v>
      </c>
    </row>
    <row r="29" spans="1:23" ht="13.5" customHeight="1" thickBot="1" x14ac:dyDescent="0.25">
      <c r="A29" s="132" t="str">
        <f t="shared" si="5"/>
        <v/>
      </c>
      <c r="B29" s="169" t="str">
        <f>IF(Extraction!A8="","",Extraction!A8)</f>
        <v/>
      </c>
      <c r="C29" s="169" t="str">
        <f>IF(Extraction!A8="","",Extraction!C8)</f>
        <v/>
      </c>
      <c r="D29" s="170" t="str">
        <f>IF(Extraction!A8="","",Extraction!D8)</f>
        <v/>
      </c>
      <c r="E29" s="170" t="str">
        <f>IF(Extraction!A8="","",Extraction!E8)</f>
        <v/>
      </c>
      <c r="F29" s="381"/>
      <c r="G29" s="444" t="str">
        <f>IF(Extraction!A8="","",Extraction!B8)</f>
        <v/>
      </c>
      <c r="H29" s="1" t="str">
        <f t="shared" si="0"/>
        <v/>
      </c>
      <c r="I29" s="1" t="str">
        <f t="shared" si="3"/>
        <v/>
      </c>
      <c r="J29" s="1" t="str">
        <f t="shared" si="1"/>
        <v/>
      </c>
      <c r="K29" s="2" t="str">
        <f t="shared" si="4"/>
        <v/>
      </c>
      <c r="L29" s="43" t="str">
        <f>Attestation!T11</f>
        <v/>
      </c>
      <c r="R29" s="170"/>
      <c r="S29" s="445" t="s">
        <v>427</v>
      </c>
      <c r="T29" s="445" t="str">
        <f t="shared" si="6"/>
        <v>EVREUX - G. Politzer</v>
      </c>
      <c r="U29" s="445" t="s">
        <v>531</v>
      </c>
      <c r="V29" s="445" t="s">
        <v>429</v>
      </c>
      <c r="W29" s="445" t="s">
        <v>474</v>
      </c>
    </row>
    <row r="30" spans="1:23" ht="13.5" customHeight="1" thickBot="1" x14ac:dyDescent="0.25">
      <c r="A30" s="132" t="str">
        <f t="shared" si="5"/>
        <v/>
      </c>
      <c r="B30" s="169" t="str">
        <f>IF(Extraction!A9="","",Extraction!A9)</f>
        <v/>
      </c>
      <c r="C30" s="169" t="str">
        <f>IF(Extraction!A9="","",Extraction!C9)</f>
        <v/>
      </c>
      <c r="D30" s="170" t="str">
        <f>IF(Extraction!A9="","",Extraction!D9)</f>
        <v/>
      </c>
      <c r="E30" s="170" t="str">
        <f>IF(Extraction!A9="","",Extraction!E9)</f>
        <v/>
      </c>
      <c r="F30" s="381"/>
      <c r="G30" s="444" t="str">
        <f>IF(Extraction!A9="","",Extraction!B9)</f>
        <v/>
      </c>
      <c r="H30" s="1" t="str">
        <f t="shared" si="0"/>
        <v/>
      </c>
      <c r="I30" s="1" t="str">
        <f t="shared" si="3"/>
        <v/>
      </c>
      <c r="J30" s="1" t="str">
        <f t="shared" si="1"/>
        <v/>
      </c>
      <c r="K30" s="2" t="str">
        <f t="shared" si="4"/>
        <v/>
      </c>
      <c r="L30" s="43" t="str">
        <f>Attestation!T12</f>
        <v/>
      </c>
      <c r="M30" s="12"/>
      <c r="R30" s="170"/>
      <c r="S30" s="445" t="s">
        <v>427</v>
      </c>
      <c r="T30" s="445" t="str">
        <f t="shared" si="6"/>
        <v>EVREUX - H. Dunant</v>
      </c>
      <c r="U30" s="445" t="s">
        <v>437</v>
      </c>
      <c r="V30" s="445" t="s">
        <v>429</v>
      </c>
      <c r="W30" s="445" t="s">
        <v>475</v>
      </c>
    </row>
    <row r="31" spans="1:23" ht="13.5" customHeight="1" thickBot="1" x14ac:dyDescent="0.25">
      <c r="A31" s="132" t="str">
        <f t="shared" si="5"/>
        <v/>
      </c>
      <c r="B31" s="169" t="str">
        <f>IF(Extraction!A10="","",Extraction!A10)</f>
        <v/>
      </c>
      <c r="C31" s="169" t="str">
        <f>IF(Extraction!A10="","",Extraction!C10)</f>
        <v/>
      </c>
      <c r="D31" s="170" t="str">
        <f>IF(Extraction!A10="","",Extraction!D10)</f>
        <v/>
      </c>
      <c r="E31" s="170" t="str">
        <f>IF(Extraction!A10="","",Extraction!E10)</f>
        <v/>
      </c>
      <c r="F31" s="381"/>
      <c r="G31" s="444" t="str">
        <f>IF(Extraction!A10="","",Extraction!B10)</f>
        <v/>
      </c>
      <c r="H31" s="1" t="str">
        <f t="shared" si="0"/>
        <v/>
      </c>
      <c r="I31" s="1" t="str">
        <f t="shared" si="3"/>
        <v/>
      </c>
      <c r="J31" s="1" t="str">
        <f t="shared" si="1"/>
        <v/>
      </c>
      <c r="K31" s="2" t="str">
        <f t="shared" si="4"/>
        <v/>
      </c>
      <c r="L31" s="43" t="str">
        <f>Attestation!T13</f>
        <v/>
      </c>
      <c r="O31" s="13"/>
      <c r="R31" s="170"/>
      <c r="S31" s="445" t="s">
        <v>427</v>
      </c>
      <c r="T31" s="445" t="str">
        <f t="shared" si="6"/>
        <v>EVREUX - J. Rostand</v>
      </c>
      <c r="U31" s="445" t="s">
        <v>532</v>
      </c>
      <c r="V31" s="445" t="s">
        <v>429</v>
      </c>
      <c r="W31" s="445" t="s">
        <v>476</v>
      </c>
    </row>
    <row r="32" spans="1:23" ht="13.5" thickBot="1" x14ac:dyDescent="0.25">
      <c r="A32" s="132" t="str">
        <f t="shared" si="5"/>
        <v/>
      </c>
      <c r="B32" s="169" t="str">
        <f>IF(Extraction!A11="","",Extraction!A11)</f>
        <v/>
      </c>
      <c r="C32" s="169" t="str">
        <f>IF(Extraction!A11="","",Extraction!C11)</f>
        <v/>
      </c>
      <c r="D32" s="170" t="str">
        <f>IF(Extraction!A11="","",Extraction!D11)</f>
        <v/>
      </c>
      <c r="E32" s="170" t="str">
        <f>IF(Extraction!A11="","",Extraction!E11)</f>
        <v/>
      </c>
      <c r="F32" s="381"/>
      <c r="G32" s="444" t="str">
        <f>IF(Extraction!A11="","",Extraction!B11)</f>
        <v/>
      </c>
      <c r="H32" s="1" t="str">
        <f t="shared" si="0"/>
        <v/>
      </c>
      <c r="I32" s="1" t="str">
        <f t="shared" si="3"/>
        <v/>
      </c>
      <c r="J32" s="1" t="str">
        <f t="shared" si="1"/>
        <v/>
      </c>
      <c r="K32" s="2" t="str">
        <f t="shared" si="4"/>
        <v/>
      </c>
      <c r="L32" s="43" t="str">
        <f>Attestation!T14</f>
        <v/>
      </c>
      <c r="M32" s="14">
        <v>40614</v>
      </c>
      <c r="R32" s="170"/>
      <c r="S32" s="445" t="s">
        <v>427</v>
      </c>
      <c r="T32" s="445" t="str">
        <f t="shared" si="6"/>
        <v>EVREUX - P. Neruda</v>
      </c>
      <c r="U32" s="445" t="s">
        <v>477</v>
      </c>
      <c r="V32" s="445" t="s">
        <v>429</v>
      </c>
      <c r="W32" s="445" t="s">
        <v>478</v>
      </c>
    </row>
    <row r="33" spans="1:23" ht="13.5" thickBot="1" x14ac:dyDescent="0.25">
      <c r="A33" s="132" t="str">
        <f t="shared" si="5"/>
        <v/>
      </c>
      <c r="B33" s="169" t="str">
        <f>IF(Extraction!A12="","",Extraction!A12)</f>
        <v/>
      </c>
      <c r="C33" s="169" t="str">
        <f>IF(Extraction!A12="","",Extraction!C12)</f>
        <v/>
      </c>
      <c r="D33" s="170" t="str">
        <f>IF(Extraction!A12="","",Extraction!D12)</f>
        <v/>
      </c>
      <c r="E33" s="170" t="str">
        <f>IF(Extraction!A12="","",Extraction!E12)</f>
        <v/>
      </c>
      <c r="F33" s="381"/>
      <c r="G33" s="444" t="e">
        <f>IF(Extraction!F12="","",Extraction!#REF!)</f>
        <v>#REF!</v>
      </c>
      <c r="H33" s="1" t="str">
        <f t="shared" si="0"/>
        <v/>
      </c>
      <c r="I33" s="1" t="str">
        <f t="shared" si="3"/>
        <v/>
      </c>
      <c r="J33" s="1" t="str">
        <f t="shared" si="1"/>
        <v/>
      </c>
      <c r="K33" s="2" t="str">
        <f t="shared" si="4"/>
        <v/>
      </c>
      <c r="L33" s="43" t="str">
        <f>Attestation!T15</f>
        <v/>
      </c>
      <c r="R33" s="170"/>
      <c r="S33" s="445" t="s">
        <v>427</v>
      </c>
      <c r="T33" s="445" t="str">
        <f t="shared" si="6"/>
        <v>EVREUX - P. Bert</v>
      </c>
      <c r="U33" s="445" t="s">
        <v>479</v>
      </c>
      <c r="V33" s="445" t="s">
        <v>429</v>
      </c>
      <c r="W33" s="445" t="s">
        <v>480</v>
      </c>
    </row>
    <row r="34" spans="1:23" ht="13.5" thickBot="1" x14ac:dyDescent="0.25">
      <c r="A34" s="132" t="str">
        <f t="shared" si="5"/>
        <v/>
      </c>
      <c r="B34" s="169" t="str">
        <f>IF(Extraction!A13="","",Extraction!A13)</f>
        <v/>
      </c>
      <c r="C34" s="169" t="str">
        <f>IF(Extraction!A13="","",Extraction!C13)</f>
        <v/>
      </c>
      <c r="D34" s="170" t="str">
        <f>IF(Extraction!A13="","",Extraction!D13)</f>
        <v/>
      </c>
      <c r="E34" s="170" t="str">
        <f>IF(Extraction!A13="","",Extraction!E13)</f>
        <v/>
      </c>
      <c r="F34" s="381"/>
      <c r="G34" s="444" t="str">
        <f>IF(Extraction!A13="","",Extraction!B13)</f>
        <v/>
      </c>
      <c r="H34" s="1" t="str">
        <f t="shared" si="0"/>
        <v/>
      </c>
      <c r="I34" s="1" t="str">
        <f t="shared" si="3"/>
        <v/>
      </c>
      <c r="J34" s="1" t="str">
        <f t="shared" si="1"/>
        <v/>
      </c>
      <c r="K34" s="2" t="str">
        <f t="shared" si="4"/>
        <v/>
      </c>
      <c r="L34" s="43" t="str">
        <f>Attestation!T16</f>
        <v/>
      </c>
      <c r="M34" s="15">
        <v>0.66111111111111109</v>
      </c>
      <c r="R34" s="170"/>
      <c r="S34" s="445" t="s">
        <v>543</v>
      </c>
      <c r="T34" s="445" t="str">
        <f t="shared" ref="T34" si="7">CONCATENATE(S34," - ",W34)</f>
        <v>EZY SUR EURE - Cl. Monet</v>
      </c>
      <c r="U34" s="445" t="s">
        <v>545</v>
      </c>
      <c r="V34" s="445" t="s">
        <v>429</v>
      </c>
      <c r="W34" s="445" t="s">
        <v>544</v>
      </c>
    </row>
    <row r="35" spans="1:23" ht="13.5" customHeight="1" x14ac:dyDescent="0.2">
      <c r="A35" s="132" t="str">
        <f t="shared" si="5"/>
        <v/>
      </c>
      <c r="B35" s="169" t="str">
        <f>IF(Extraction!A14="","",Extraction!A14)</f>
        <v/>
      </c>
      <c r="C35" s="169" t="str">
        <f>IF(Extraction!A14="","",Extraction!C14)</f>
        <v/>
      </c>
      <c r="D35" s="170" t="str">
        <f>IF(Extraction!A14="","",Extraction!D14)</f>
        <v/>
      </c>
      <c r="E35" s="170" t="str">
        <f>IF(Extraction!A14="","",Extraction!E14)</f>
        <v/>
      </c>
      <c r="F35" s="381"/>
      <c r="G35" s="444" t="str">
        <f>IF(Extraction!A14="","",Extraction!B14)</f>
        <v/>
      </c>
      <c r="H35" s="1" t="str">
        <f t="shared" si="0"/>
        <v/>
      </c>
      <c r="I35" s="1" t="str">
        <f t="shared" si="3"/>
        <v/>
      </c>
      <c r="J35" s="1" t="str">
        <f t="shared" si="1"/>
        <v/>
      </c>
      <c r="K35" s="2" t="str">
        <f t="shared" si="4"/>
        <v/>
      </c>
      <c r="L35" s="43" t="str">
        <f>Attestation!T17</f>
        <v/>
      </c>
      <c r="R35" s="170"/>
      <c r="S35" s="445" t="s">
        <v>483</v>
      </c>
      <c r="T35" s="445" t="str">
        <f t="shared" ref="T35:T40" si="8">CONCATENATE(S35," - ",W35)</f>
        <v>GRAVIGNY - M. Pagnol</v>
      </c>
      <c r="U35" s="445" t="s">
        <v>484</v>
      </c>
      <c r="V35" s="445" t="s">
        <v>429</v>
      </c>
      <c r="W35" s="445" t="s">
        <v>485</v>
      </c>
    </row>
    <row r="36" spans="1:23" ht="13.5" customHeight="1" x14ac:dyDescent="0.2">
      <c r="A36" s="132" t="str">
        <f t="shared" si="5"/>
        <v/>
      </c>
      <c r="B36" s="169" t="str">
        <f>IF(Extraction!A15="","",Extraction!A15)</f>
        <v/>
      </c>
      <c r="C36" s="169" t="str">
        <f>IF(Extraction!A15="","",Extraction!C15)</f>
        <v/>
      </c>
      <c r="D36" s="170" t="str">
        <f>IF(Extraction!A15="","",Extraction!D15)</f>
        <v/>
      </c>
      <c r="E36" s="170" t="str">
        <f>IF(Extraction!A15="","",Extraction!E15)</f>
        <v/>
      </c>
      <c r="F36" s="381"/>
      <c r="G36" s="444" t="str">
        <f>IF(Extraction!A15="","",Extraction!B15)</f>
        <v/>
      </c>
      <c r="H36" s="1" t="str">
        <f t="shared" si="0"/>
        <v/>
      </c>
      <c r="I36" s="1" t="str">
        <f t="shared" si="3"/>
        <v/>
      </c>
      <c r="J36" s="1" t="str">
        <f t="shared" si="1"/>
        <v/>
      </c>
      <c r="K36" s="2" t="str">
        <f t="shared" si="4"/>
        <v/>
      </c>
      <c r="L36" s="43" t="str">
        <f>Attestation!T18</f>
        <v/>
      </c>
      <c r="R36" s="170"/>
      <c r="S36" s="445" t="s">
        <v>522</v>
      </c>
      <c r="T36" s="445" t="str">
        <f t="shared" si="8"/>
        <v>NONANCOURT - J.C. Dauphin</v>
      </c>
      <c r="U36" s="445" t="s">
        <v>533</v>
      </c>
      <c r="V36" s="445" t="s">
        <v>429</v>
      </c>
      <c r="W36" s="445" t="s">
        <v>541</v>
      </c>
    </row>
    <row r="37" spans="1:23" ht="13.5" customHeight="1" x14ac:dyDescent="0.2">
      <c r="A37" s="132" t="str">
        <f t="shared" si="5"/>
        <v/>
      </c>
      <c r="B37" s="169" t="str">
        <f>IF(Extraction!A16="","",Extraction!A16)</f>
        <v/>
      </c>
      <c r="C37" s="169" t="str">
        <f>IF(Extraction!A16="","",Extraction!C16)</f>
        <v/>
      </c>
      <c r="D37" s="170" t="str">
        <f>IF(Extraction!A16="","",Extraction!D16)</f>
        <v/>
      </c>
      <c r="E37" s="170" t="str">
        <f>IF(Extraction!A16="","",Extraction!E16)</f>
        <v/>
      </c>
      <c r="F37" s="381"/>
      <c r="G37" s="444" t="str">
        <f>IF(Extraction!A16="","",Extraction!B16)</f>
        <v/>
      </c>
      <c r="H37" s="1" t="str">
        <f t="shared" si="0"/>
        <v/>
      </c>
      <c r="I37" s="1" t="str">
        <f t="shared" si="3"/>
        <v/>
      </c>
      <c r="J37" s="1" t="str">
        <f t="shared" si="1"/>
        <v/>
      </c>
      <c r="K37" s="2" t="str">
        <f t="shared" si="4"/>
        <v/>
      </c>
      <c r="L37" s="43" t="str">
        <f>Attestation!T19</f>
        <v/>
      </c>
      <c r="R37" s="170"/>
      <c r="S37" s="445" t="s">
        <v>521</v>
      </c>
      <c r="T37" s="445" t="str">
        <f t="shared" si="8"/>
        <v>PACY SUR EURE - G. Pompidou</v>
      </c>
      <c r="U37" s="445" t="s">
        <v>534</v>
      </c>
      <c r="V37" s="445" t="s">
        <v>429</v>
      </c>
      <c r="W37" s="445" t="s">
        <v>542</v>
      </c>
    </row>
    <row r="38" spans="1:23" ht="13.5" customHeight="1" x14ac:dyDescent="0.2">
      <c r="A38" s="132" t="str">
        <f t="shared" si="5"/>
        <v/>
      </c>
      <c r="B38" s="169" t="str">
        <f>IF(Extraction!A17="","",Extraction!A17)</f>
        <v/>
      </c>
      <c r="C38" s="169" t="str">
        <f>IF(Extraction!A17="","",Extraction!C17)</f>
        <v/>
      </c>
      <c r="D38" s="170" t="str">
        <f>IF(Extraction!A17="","",Extraction!D17)</f>
        <v/>
      </c>
      <c r="E38" s="170" t="str">
        <f>IF(Extraction!A17="","",Extraction!E17)</f>
        <v/>
      </c>
      <c r="F38" s="381"/>
      <c r="G38" s="444" t="str">
        <f>IF(Extraction!A17="","",Extraction!B17)</f>
        <v/>
      </c>
      <c r="H38" s="1" t="str">
        <f t="shared" si="0"/>
        <v/>
      </c>
      <c r="I38" s="1" t="str">
        <f t="shared" si="3"/>
        <v/>
      </c>
      <c r="J38" s="1" t="str">
        <f t="shared" si="1"/>
        <v/>
      </c>
      <c r="K38" s="2" t="str">
        <f t="shared" si="4"/>
        <v/>
      </c>
      <c r="L38" s="43" t="str">
        <f>Attestation!T20</f>
        <v/>
      </c>
      <c r="R38" s="170"/>
      <c r="S38" s="445" t="s">
        <v>520</v>
      </c>
      <c r="T38" s="445" t="str">
        <f t="shared" si="8"/>
        <v>RUGLES - V. Hugo</v>
      </c>
      <c r="U38" s="445" t="s">
        <v>535</v>
      </c>
      <c r="V38" s="445" t="s">
        <v>429</v>
      </c>
      <c r="W38" s="445" t="s">
        <v>482</v>
      </c>
    </row>
    <row r="39" spans="1:23" ht="13.5" customHeight="1" x14ac:dyDescent="0.2">
      <c r="A39" s="132" t="str">
        <f t="shared" si="5"/>
        <v/>
      </c>
      <c r="B39" s="169" t="str">
        <f>IF(Extraction!A18="","",Extraction!A18)</f>
        <v/>
      </c>
      <c r="C39" s="169" t="str">
        <f>IF(Extraction!A18="","",Extraction!C18)</f>
        <v/>
      </c>
      <c r="D39" s="170" t="str">
        <f>IF(Extraction!A18="","",Extraction!D18)</f>
        <v/>
      </c>
      <c r="E39" s="170" t="str">
        <f>IF(Extraction!A18="","",Extraction!E18)</f>
        <v/>
      </c>
      <c r="F39" s="381"/>
      <c r="G39" s="444" t="str">
        <f>IF(Extraction!A18="","",Extraction!B18)</f>
        <v/>
      </c>
      <c r="H39" s="1" t="str">
        <f t="shared" si="0"/>
        <v/>
      </c>
      <c r="I39" s="1" t="str">
        <f t="shared" si="3"/>
        <v/>
      </c>
      <c r="J39" s="1" t="str">
        <f t="shared" si="1"/>
        <v/>
      </c>
      <c r="K39" s="2" t="str">
        <f t="shared" si="4"/>
        <v/>
      </c>
      <c r="L39" s="43" t="str">
        <f>Attestation!T21</f>
        <v/>
      </c>
      <c r="R39" s="170"/>
      <c r="S39" s="445" t="s">
        <v>435</v>
      </c>
      <c r="T39" s="445" t="str">
        <f t="shared" si="8"/>
        <v>SAINT ANDRE DE L'EURE - Sept Epis</v>
      </c>
      <c r="U39" s="445" t="s">
        <v>434</v>
      </c>
      <c r="V39" s="445" t="s">
        <v>429</v>
      </c>
      <c r="W39" s="445" t="s">
        <v>491</v>
      </c>
    </row>
    <row r="40" spans="1:23" ht="13.5" customHeight="1" x14ac:dyDescent="0.2">
      <c r="A40" s="132" t="str">
        <f t="shared" si="5"/>
        <v/>
      </c>
      <c r="B40" s="169" t="str">
        <f>IF(Extraction!A19="","",Extraction!A19)</f>
        <v/>
      </c>
      <c r="C40" s="169" t="str">
        <f>IF(Extraction!A19="","",Extraction!C19)</f>
        <v/>
      </c>
      <c r="D40" s="170" t="str">
        <f>IF(Extraction!A19="","",Extraction!D19)</f>
        <v/>
      </c>
      <c r="E40" s="170" t="str">
        <f>IF(Extraction!A19="","",Extraction!E19)</f>
        <v/>
      </c>
      <c r="F40" s="381"/>
      <c r="G40" s="444" t="str">
        <f>IF(Extraction!A19="","",Extraction!B19)</f>
        <v/>
      </c>
      <c r="H40" s="1" t="str">
        <f t="shared" si="0"/>
        <v/>
      </c>
      <c r="I40" s="1" t="str">
        <f t="shared" si="3"/>
        <v/>
      </c>
      <c r="J40" s="1" t="str">
        <f t="shared" si="1"/>
        <v/>
      </c>
      <c r="K40" s="2" t="str">
        <f t="shared" si="4"/>
        <v/>
      </c>
      <c r="L40" s="43" t="str">
        <f>Attestation!T22</f>
        <v/>
      </c>
      <c r="R40" s="170"/>
      <c r="S40" s="445" t="s">
        <v>466</v>
      </c>
      <c r="T40" s="445" t="str">
        <f t="shared" si="8"/>
        <v>VERNEUIL SUR AVRE - M. de Wlaminck</v>
      </c>
      <c r="U40" s="445" t="s">
        <v>536</v>
      </c>
      <c r="V40" s="445" t="s">
        <v>429</v>
      </c>
      <c r="W40" s="445" t="s">
        <v>493</v>
      </c>
    </row>
    <row r="41" spans="1:23" ht="13.5" customHeight="1" x14ac:dyDescent="0.2">
      <c r="A41" s="132" t="str">
        <f t="shared" si="5"/>
        <v/>
      </c>
      <c r="B41" s="169" t="str">
        <f>IF(Extraction!A20="","",Extraction!A20)</f>
        <v/>
      </c>
      <c r="C41" s="169" t="str">
        <f>IF(Extraction!A20="","",Extraction!C20)</f>
        <v/>
      </c>
      <c r="D41" s="170" t="str">
        <f>IF(Extraction!A20="","",Extraction!D20)</f>
        <v/>
      </c>
      <c r="E41" s="170" t="str">
        <f>IF(Extraction!A20="","",Extraction!E20)</f>
        <v/>
      </c>
      <c r="F41" s="381"/>
      <c r="G41" s="444" t="str">
        <f>IF(Extraction!A20="","",Extraction!B20)</f>
        <v/>
      </c>
      <c r="H41" s="1" t="str">
        <f t="shared" si="0"/>
        <v/>
      </c>
      <c r="I41" s="1" t="str">
        <f t="shared" si="3"/>
        <v/>
      </c>
      <c r="J41" s="1" t="str">
        <f t="shared" si="1"/>
        <v/>
      </c>
      <c r="K41" s="2" t="str">
        <f t="shared" si="4"/>
        <v/>
      </c>
      <c r="L41" s="43" t="str">
        <f>Attestation!T23</f>
        <v/>
      </c>
      <c r="R41" s="170"/>
      <c r="S41" s="445" t="s">
        <v>495</v>
      </c>
      <c r="T41" s="445" t="str">
        <f>CONCATENATE(S41,W41)</f>
        <v>PRIVE</v>
      </c>
      <c r="U41" s="445"/>
      <c r="V41" s="445" t="s">
        <v>429</v>
      </c>
      <c r="W41" s="445"/>
    </row>
    <row r="42" spans="1:23" ht="13.5" customHeight="1" x14ac:dyDescent="0.2">
      <c r="A42" s="132" t="str">
        <f t="shared" si="5"/>
        <v/>
      </c>
      <c r="B42" s="169" t="str">
        <f>IF(Extraction!A21="","",Extraction!A21)</f>
        <v/>
      </c>
      <c r="C42" s="169" t="str">
        <f>IF(Extraction!A21="","",Extraction!C21)</f>
        <v/>
      </c>
      <c r="D42" s="170" t="str">
        <f>IF(Extraction!A21="","",Extraction!D21)</f>
        <v/>
      </c>
      <c r="E42" s="170" t="str">
        <f>IF(Extraction!A21="","",Extraction!E21)</f>
        <v/>
      </c>
      <c r="F42" s="381"/>
      <c r="G42" s="444" t="str">
        <f>IF(Extraction!A21="","",Extraction!B21)</f>
        <v/>
      </c>
      <c r="H42" s="1" t="str">
        <f t="shared" si="0"/>
        <v/>
      </c>
      <c r="I42" s="1" t="str">
        <f t="shared" si="3"/>
        <v/>
      </c>
      <c r="J42" s="1" t="str">
        <f t="shared" si="1"/>
        <v/>
      </c>
      <c r="K42" s="2" t="str">
        <f t="shared" si="4"/>
        <v/>
      </c>
      <c r="L42" s="43" t="str">
        <f>Attestation!T24</f>
        <v/>
      </c>
      <c r="R42" s="170"/>
      <c r="S42" s="445" t="s">
        <v>519</v>
      </c>
      <c r="T42" s="445" t="str">
        <f>CONCATENATE(S42,W42)</f>
        <v>AUTRE</v>
      </c>
      <c r="U42" s="445"/>
      <c r="V42" s="445" t="s">
        <v>429</v>
      </c>
      <c r="W42" s="445"/>
    </row>
    <row r="43" spans="1:23" ht="13.5" customHeight="1" x14ac:dyDescent="0.2">
      <c r="A43" s="132" t="str">
        <f t="shared" si="5"/>
        <v/>
      </c>
      <c r="B43" s="169" t="str">
        <f>IF(Extraction!A22="","",Extraction!A22)</f>
        <v/>
      </c>
      <c r="C43" s="169" t="str">
        <f>IF(Extraction!A22="","",Extraction!C22)</f>
        <v/>
      </c>
      <c r="D43" s="170" t="str">
        <f>IF(Extraction!A22="","",Extraction!D22)</f>
        <v/>
      </c>
      <c r="E43" s="170" t="str">
        <f>IF(Extraction!A22="","",Extraction!E22)</f>
        <v/>
      </c>
      <c r="F43" s="381"/>
      <c r="G43" s="444" t="str">
        <f>IF(Extraction!A22="","",Extraction!B22)</f>
        <v/>
      </c>
      <c r="H43" s="1" t="str">
        <f t="shared" si="0"/>
        <v/>
      </c>
      <c r="I43" s="1" t="str">
        <f t="shared" si="3"/>
        <v/>
      </c>
      <c r="J43" s="1" t="str">
        <f t="shared" si="1"/>
        <v/>
      </c>
      <c r="K43" s="2" t="str">
        <f t="shared" si="4"/>
        <v/>
      </c>
      <c r="L43" s="43" t="str">
        <f>Attestation!T25</f>
        <v/>
      </c>
      <c r="R43" s="170"/>
      <c r="S43" s="445"/>
      <c r="T43" s="445" t="str">
        <f>CONCATENATE(S43," - ",W43)</f>
        <v xml:space="preserve"> - </v>
      </c>
      <c r="U43" s="445"/>
      <c r="V43" s="445" t="s">
        <v>429</v>
      </c>
      <c r="W43" s="445"/>
    </row>
    <row r="44" spans="1:23" ht="13.5" customHeight="1" x14ac:dyDescent="0.2">
      <c r="A44" s="132" t="str">
        <f t="shared" si="5"/>
        <v/>
      </c>
      <c r="B44" s="169" t="str">
        <f>IF(Extraction!A23="","",Extraction!A23)</f>
        <v/>
      </c>
      <c r="C44" s="169" t="str">
        <f>IF(Extraction!A23="","",Extraction!C23)</f>
        <v/>
      </c>
      <c r="D44" s="170" t="str">
        <f>IF(Extraction!A23="","",Extraction!D23)</f>
        <v/>
      </c>
      <c r="E44" s="170" t="str">
        <f>IF(Extraction!A23="","",Extraction!E23)</f>
        <v/>
      </c>
      <c r="F44" s="381"/>
      <c r="G44" s="444" t="str">
        <f>IF(Extraction!A23="","",Extraction!B23)</f>
        <v/>
      </c>
      <c r="H44" s="1" t="str">
        <f t="shared" si="0"/>
        <v/>
      </c>
      <c r="I44" s="1" t="str">
        <f t="shared" si="3"/>
        <v/>
      </c>
      <c r="J44" s="1" t="str">
        <f t="shared" si="1"/>
        <v/>
      </c>
      <c r="K44" s="2" t="str">
        <f t="shared" si="4"/>
        <v/>
      </c>
      <c r="L44" s="43" t="str">
        <f>Attestation!T26</f>
        <v/>
      </c>
      <c r="R44" s="170"/>
      <c r="S44" s="445"/>
      <c r="T44" s="445" t="str">
        <f t="shared" si="2"/>
        <v xml:space="preserve"> - </v>
      </c>
      <c r="U44" s="445"/>
      <c r="V44" s="445" t="s">
        <v>429</v>
      </c>
      <c r="W44" s="445"/>
    </row>
    <row r="45" spans="1:23" ht="13.5" customHeight="1" x14ac:dyDescent="0.2">
      <c r="A45" s="132" t="str">
        <f t="shared" si="5"/>
        <v/>
      </c>
      <c r="B45" s="169" t="str">
        <f>IF(Extraction!A24="","",Extraction!A24)</f>
        <v/>
      </c>
      <c r="C45" s="169" t="str">
        <f>IF(Extraction!A24="","",Extraction!C24)</f>
        <v/>
      </c>
      <c r="D45" s="170" t="str">
        <f>IF(Extraction!A24="","",Extraction!D24)</f>
        <v/>
      </c>
      <c r="E45" s="170" t="str">
        <f>IF(Extraction!A24="","",Extraction!E24)</f>
        <v/>
      </c>
      <c r="F45" s="381"/>
      <c r="G45" s="444" t="str">
        <f>IF(Extraction!A24="","",Extraction!B24)</f>
        <v/>
      </c>
      <c r="H45" s="1" t="str">
        <f t="shared" si="0"/>
        <v/>
      </c>
      <c r="I45" s="1" t="str">
        <f t="shared" si="3"/>
        <v/>
      </c>
      <c r="J45" s="1" t="str">
        <f t="shared" si="1"/>
        <v/>
      </c>
      <c r="K45" s="2" t="str">
        <f t="shared" si="4"/>
        <v/>
      </c>
      <c r="L45" s="43" t="str">
        <f>Attestation!T27</f>
        <v/>
      </c>
      <c r="R45" s="170"/>
      <c r="S45" s="445"/>
      <c r="T45" s="445" t="str">
        <f t="shared" si="2"/>
        <v xml:space="preserve"> - </v>
      </c>
      <c r="U45" s="445"/>
      <c r="V45" s="445" t="s">
        <v>429</v>
      </c>
      <c r="W45" s="445"/>
    </row>
    <row r="46" spans="1:23" ht="13.5" customHeight="1" x14ac:dyDescent="0.2">
      <c r="A46" s="132" t="str">
        <f t="shared" si="5"/>
        <v/>
      </c>
      <c r="B46" s="169" t="str">
        <f>IF(Extraction!A25="","",Extraction!A25)</f>
        <v/>
      </c>
      <c r="C46" s="169" t="str">
        <f>IF(Extraction!A25="","",Extraction!C25)</f>
        <v/>
      </c>
      <c r="D46" s="170" t="str">
        <f>IF(Extraction!A25="","",Extraction!D25)</f>
        <v/>
      </c>
      <c r="E46" s="170" t="str">
        <f>IF(Extraction!A25="","",Extraction!E25)</f>
        <v/>
      </c>
      <c r="F46" s="381"/>
      <c r="G46" s="444" t="str">
        <f>IF(Extraction!A25="","",Extraction!B25)</f>
        <v/>
      </c>
      <c r="H46" s="1" t="str">
        <f t="shared" si="0"/>
        <v/>
      </c>
      <c r="I46" s="1" t="str">
        <f t="shared" si="3"/>
        <v/>
      </c>
      <c r="J46" s="1" t="str">
        <f t="shared" si="1"/>
        <v/>
      </c>
      <c r="K46" s="2" t="str">
        <f t="shared" si="4"/>
        <v/>
      </c>
      <c r="L46" s="43" t="str">
        <f>Attestation!T28</f>
        <v/>
      </c>
      <c r="R46" s="170"/>
      <c r="S46" s="445"/>
      <c r="T46" s="445" t="str">
        <f t="shared" si="2"/>
        <v xml:space="preserve"> - </v>
      </c>
      <c r="U46" s="445"/>
      <c r="V46" s="445" t="s">
        <v>429</v>
      </c>
      <c r="W46" s="445"/>
    </row>
    <row r="47" spans="1:23" ht="13.5" customHeight="1" x14ac:dyDescent="0.2">
      <c r="A47" s="132" t="str">
        <f t="shared" si="5"/>
        <v/>
      </c>
      <c r="B47" s="169" t="str">
        <f>IF(Extraction!A26="","",Extraction!A26)</f>
        <v/>
      </c>
      <c r="C47" s="169" t="str">
        <f>IF(Extraction!A26="","",Extraction!C26)</f>
        <v/>
      </c>
      <c r="D47" s="170" t="str">
        <f>IF(Extraction!A26="","",Extraction!D26)</f>
        <v/>
      </c>
      <c r="E47" s="170" t="str">
        <f>IF(Extraction!A26="","",Extraction!E26)</f>
        <v/>
      </c>
      <c r="F47" s="381"/>
      <c r="G47" s="444" t="str">
        <f>IF(Extraction!A26="","",Extraction!B26)</f>
        <v/>
      </c>
      <c r="H47" s="1" t="str">
        <f t="shared" si="0"/>
        <v/>
      </c>
      <c r="I47" s="1" t="str">
        <f t="shared" si="3"/>
        <v/>
      </c>
      <c r="J47" s="1" t="str">
        <f t="shared" si="1"/>
        <v/>
      </c>
      <c r="K47" s="2" t="str">
        <f t="shared" si="4"/>
        <v/>
      </c>
      <c r="L47" s="43" t="str">
        <f>Attestation!T29</f>
        <v/>
      </c>
      <c r="R47" s="391"/>
      <c r="S47" s="392"/>
      <c r="T47" s="445" t="str">
        <f t="shared" si="2"/>
        <v xml:space="preserve"> - </v>
      </c>
      <c r="U47" s="392"/>
      <c r="V47" s="392"/>
      <c r="W47" s="392"/>
    </row>
    <row r="48" spans="1:23" ht="13.5" customHeight="1" x14ac:dyDescent="0.2">
      <c r="A48" s="132" t="str">
        <f t="shared" si="5"/>
        <v/>
      </c>
      <c r="B48" s="169" t="str">
        <f>IF(Extraction!A27="","",Extraction!A27)</f>
        <v/>
      </c>
      <c r="C48" s="169" t="str">
        <f>IF(Extraction!A27="","",Extraction!C27)</f>
        <v/>
      </c>
      <c r="D48" s="170" t="str">
        <f>IF(Extraction!A27="","",Extraction!D27)</f>
        <v/>
      </c>
      <c r="E48" s="170" t="str">
        <f>IF(Extraction!A27="","",Extraction!E27)</f>
        <v/>
      </c>
      <c r="F48" s="381"/>
      <c r="G48" s="444" t="str">
        <f>IF(Extraction!A27="","",Extraction!B27)</f>
        <v/>
      </c>
      <c r="H48" s="1" t="str">
        <f t="shared" si="0"/>
        <v/>
      </c>
      <c r="I48" s="1" t="str">
        <f t="shared" si="3"/>
        <v/>
      </c>
      <c r="J48" s="1" t="str">
        <f t="shared" si="1"/>
        <v/>
      </c>
      <c r="K48" s="2" t="str">
        <f t="shared" si="4"/>
        <v/>
      </c>
      <c r="L48" s="43" t="str">
        <f>Attestation!T30</f>
        <v/>
      </c>
      <c r="R48" s="170"/>
    </row>
    <row r="49" spans="1:18" ht="13.5" customHeight="1" x14ac:dyDescent="0.2">
      <c r="A49" s="132" t="str">
        <f t="shared" si="5"/>
        <v/>
      </c>
      <c r="B49" s="169" t="str">
        <f>IF(Extraction!A28="","",Extraction!A28)</f>
        <v/>
      </c>
      <c r="C49" s="169" t="str">
        <f>IF(Extraction!A28="","",Extraction!C28)</f>
        <v/>
      </c>
      <c r="D49" s="170" t="str">
        <f>IF(Extraction!A28="","",Extraction!D28)</f>
        <v/>
      </c>
      <c r="E49" s="170" t="str">
        <f>IF(Extraction!A28="","",Extraction!E28)</f>
        <v/>
      </c>
      <c r="F49" s="381"/>
      <c r="G49" s="444" t="str">
        <f>IF(Extraction!A28="","",Extraction!B28)</f>
        <v/>
      </c>
      <c r="H49" s="1" t="str">
        <f t="shared" si="0"/>
        <v/>
      </c>
      <c r="I49" s="1" t="str">
        <f t="shared" si="3"/>
        <v/>
      </c>
      <c r="J49" s="1" t="str">
        <f t="shared" si="1"/>
        <v/>
      </c>
      <c r="K49" s="2" t="str">
        <f t="shared" si="4"/>
        <v/>
      </c>
      <c r="L49" s="43" t="str">
        <f>Attestation!T31</f>
        <v/>
      </c>
      <c r="R49" s="170"/>
    </row>
    <row r="50" spans="1:18" ht="13.5" customHeight="1" x14ac:dyDescent="0.2">
      <c r="A50" s="132" t="str">
        <f t="shared" si="5"/>
        <v/>
      </c>
      <c r="B50" s="169" t="str">
        <f>IF(Extraction!A29="","",Extraction!A29)</f>
        <v/>
      </c>
      <c r="C50" s="169" t="str">
        <f>IF(Extraction!A29="","",Extraction!C29)</f>
        <v/>
      </c>
      <c r="D50" s="170" t="str">
        <f>IF(Extraction!A29="","",Extraction!D29)</f>
        <v/>
      </c>
      <c r="E50" s="170" t="str">
        <f>IF(Extraction!A29="","",Extraction!E29)</f>
        <v/>
      </c>
      <c r="F50" s="381"/>
      <c r="G50" s="444" t="str">
        <f>IF(Extraction!A29="","",Extraction!B29)</f>
        <v/>
      </c>
      <c r="H50" s="1" t="str">
        <f t="shared" si="0"/>
        <v/>
      </c>
      <c r="I50" s="1" t="str">
        <f t="shared" si="3"/>
        <v/>
      </c>
      <c r="J50" s="1" t="str">
        <f t="shared" si="1"/>
        <v/>
      </c>
      <c r="K50" s="2" t="str">
        <f t="shared" si="4"/>
        <v/>
      </c>
      <c r="L50" s="43" t="str">
        <f>Attestation!T32</f>
        <v/>
      </c>
      <c r="R50" s="170"/>
    </row>
    <row r="51" spans="1:18" ht="13.5" customHeight="1" x14ac:dyDescent="0.2">
      <c r="A51" s="132" t="str">
        <f t="shared" si="5"/>
        <v/>
      </c>
      <c r="B51" s="169" t="str">
        <f>IF(Extraction!A30="","",Extraction!A30)</f>
        <v/>
      </c>
      <c r="C51" s="169" t="str">
        <f>IF(Extraction!A30="","",Extraction!C30)</f>
        <v/>
      </c>
      <c r="D51" s="170" t="str">
        <f>IF(Extraction!A30="","",Extraction!D30)</f>
        <v/>
      </c>
      <c r="E51" s="170" t="str">
        <f>IF(Extraction!A30="","",Extraction!E30)</f>
        <v/>
      </c>
      <c r="F51" s="381"/>
      <c r="G51" s="444" t="str">
        <f>IF(Extraction!A30="","",Extraction!B30)</f>
        <v/>
      </c>
      <c r="H51" s="1" t="str">
        <f t="shared" si="0"/>
        <v/>
      </c>
      <c r="I51" s="1" t="str">
        <f t="shared" si="3"/>
        <v/>
      </c>
      <c r="J51" s="1" t="str">
        <f t="shared" si="1"/>
        <v/>
      </c>
      <c r="K51" s="2" t="str">
        <f t="shared" si="4"/>
        <v/>
      </c>
      <c r="L51" s="43" t="str">
        <f>Attestation!T33</f>
        <v/>
      </c>
      <c r="R51" s="170"/>
    </row>
    <row r="52" spans="1:18" ht="13.5" customHeight="1" x14ac:dyDescent="0.2">
      <c r="A52" s="132" t="str">
        <f t="shared" si="5"/>
        <v/>
      </c>
      <c r="B52" s="169" t="str">
        <f>IF(Extraction!A31="","",Extraction!A31)</f>
        <v/>
      </c>
      <c r="C52" s="169" t="str">
        <f>IF(Extraction!A31="","",Extraction!C31)</f>
        <v/>
      </c>
      <c r="D52" s="170" t="str">
        <f>IF(Extraction!A31="","",Extraction!D31)</f>
        <v/>
      </c>
      <c r="E52" s="170" t="str">
        <f>IF(Extraction!A31="","",Extraction!E31)</f>
        <v/>
      </c>
      <c r="F52" s="381"/>
      <c r="G52" s="444" t="str">
        <f>IF(Extraction!A31="","",Extraction!B31)</f>
        <v/>
      </c>
      <c r="H52" s="1" t="str">
        <f t="shared" si="0"/>
        <v/>
      </c>
      <c r="I52" s="1" t="str">
        <f t="shared" si="3"/>
        <v/>
      </c>
      <c r="J52" s="1" t="str">
        <f t="shared" si="1"/>
        <v/>
      </c>
      <c r="K52" s="2" t="str">
        <f t="shared" si="4"/>
        <v/>
      </c>
      <c r="L52" s="43" t="str">
        <f>Attestation!T34</f>
        <v/>
      </c>
      <c r="R52" s="170"/>
    </row>
    <row r="53" spans="1:18" ht="13.5" customHeight="1" x14ac:dyDescent="0.2">
      <c r="A53" s="132" t="str">
        <f t="shared" si="5"/>
        <v/>
      </c>
      <c r="B53" s="169" t="str">
        <f>IF(Extraction!A32="","",Extraction!A32)</f>
        <v/>
      </c>
      <c r="C53" s="169" t="str">
        <f>IF(Extraction!A32="","",Extraction!C32)</f>
        <v/>
      </c>
      <c r="D53" s="170" t="str">
        <f>IF(Extraction!A32="","",Extraction!D32)</f>
        <v/>
      </c>
      <c r="E53" s="170" t="str">
        <f>IF(Extraction!A32="","",Extraction!E32)</f>
        <v/>
      </c>
      <c r="F53" s="381"/>
      <c r="G53" s="444" t="str">
        <f>IF(Extraction!A32="","",Extraction!B32)</f>
        <v/>
      </c>
      <c r="H53" s="1" t="str">
        <f t="shared" si="0"/>
        <v/>
      </c>
      <c r="I53" s="1" t="str">
        <f t="shared" si="3"/>
        <v/>
      </c>
      <c r="J53" s="1" t="str">
        <f t="shared" si="1"/>
        <v/>
      </c>
      <c r="K53" s="2" t="str">
        <f t="shared" si="4"/>
        <v/>
      </c>
      <c r="L53" s="43" t="str">
        <f>Attestation!T35</f>
        <v/>
      </c>
      <c r="R53" s="170"/>
    </row>
    <row r="54" spans="1:18" ht="13.5" customHeight="1" x14ac:dyDescent="0.2">
      <c r="A54" s="132" t="str">
        <f t="shared" si="5"/>
        <v/>
      </c>
      <c r="B54" s="169" t="str">
        <f>IF(Extraction!A33="","",Extraction!A33)</f>
        <v/>
      </c>
      <c r="C54" s="169" t="str">
        <f>IF(Extraction!A33="","",Extraction!C33)</f>
        <v/>
      </c>
      <c r="D54" s="170" t="str">
        <f>IF(Extraction!A33="","",Extraction!D33)</f>
        <v/>
      </c>
      <c r="E54" s="170" t="str">
        <f>IF(Extraction!A33="","",Extraction!E33)</f>
        <v/>
      </c>
      <c r="F54" s="381"/>
      <c r="G54" s="444" t="str">
        <f>IF(Extraction!A33="","",Extraction!B33)</f>
        <v/>
      </c>
      <c r="H54" s="1" t="str">
        <f t="shared" si="0"/>
        <v/>
      </c>
      <c r="I54" s="1" t="str">
        <f t="shared" si="3"/>
        <v/>
      </c>
      <c r="J54" s="1" t="str">
        <f t="shared" si="1"/>
        <v/>
      </c>
      <c r="K54" s="2" t="str">
        <f t="shared" si="4"/>
        <v/>
      </c>
      <c r="L54" s="43" t="str">
        <f>Attestation!T36</f>
        <v/>
      </c>
      <c r="R54" s="170"/>
    </row>
    <row r="55" spans="1:18" ht="13.5" customHeight="1" x14ac:dyDescent="0.2">
      <c r="A55" s="132" t="str">
        <f t="shared" si="5"/>
        <v/>
      </c>
      <c r="B55" s="169" t="str">
        <f>IF(Extraction!A34="","",Extraction!A34)</f>
        <v/>
      </c>
      <c r="C55" s="169" t="str">
        <f>IF(Extraction!A34="","",Extraction!C34)</f>
        <v/>
      </c>
      <c r="D55" s="170" t="str">
        <f>IF(Extraction!A34="","",Extraction!D34)</f>
        <v/>
      </c>
      <c r="E55" s="170" t="str">
        <f>IF(Extraction!A34="","",Extraction!E34)</f>
        <v/>
      </c>
      <c r="F55" s="381"/>
      <c r="G55" s="444" t="str">
        <f>IF(Extraction!A34="","",Extraction!B34)</f>
        <v/>
      </c>
      <c r="H55" s="1" t="str">
        <f t="shared" si="0"/>
        <v/>
      </c>
      <c r="I55" s="1" t="str">
        <f t="shared" si="3"/>
        <v/>
      </c>
      <c r="J55" s="1" t="str">
        <f t="shared" si="1"/>
        <v/>
      </c>
      <c r="K55" s="2" t="str">
        <f t="shared" si="4"/>
        <v/>
      </c>
      <c r="L55" s="43" t="str">
        <f>Attestation!T37</f>
        <v/>
      </c>
      <c r="R55" s="170"/>
    </row>
    <row r="56" spans="1:18" ht="13.5" customHeight="1" x14ac:dyDescent="0.2">
      <c r="A56" s="132" t="str">
        <f t="shared" si="5"/>
        <v/>
      </c>
      <c r="B56" s="169" t="str">
        <f>IF(Extraction!A35="","",Extraction!A35)</f>
        <v/>
      </c>
      <c r="C56" s="169" t="str">
        <f>IF(Extraction!A35="","",Extraction!C35)</f>
        <v/>
      </c>
      <c r="D56" s="170" t="str">
        <f>IF(Extraction!A35="","",Extraction!D35)</f>
        <v/>
      </c>
      <c r="E56" s="170" t="str">
        <f>IF(Extraction!A35="","",Extraction!E35)</f>
        <v/>
      </c>
      <c r="F56" s="381"/>
      <c r="G56" s="444" t="str">
        <f>IF(Extraction!A35="","",Extraction!B35)</f>
        <v/>
      </c>
      <c r="H56" s="1" t="str">
        <f t="shared" si="0"/>
        <v/>
      </c>
      <c r="I56" s="1" t="str">
        <f t="shared" si="3"/>
        <v/>
      </c>
      <c r="J56" s="1" t="str">
        <f t="shared" si="1"/>
        <v/>
      </c>
      <c r="K56" s="2" t="str">
        <f t="shared" si="4"/>
        <v/>
      </c>
      <c r="L56" s="43" t="str">
        <f>Attestation!T38</f>
        <v/>
      </c>
      <c r="R56" s="170"/>
    </row>
    <row r="57" spans="1:18" ht="13.5" customHeight="1" x14ac:dyDescent="0.2">
      <c r="A57" s="132" t="str">
        <f t="shared" si="5"/>
        <v/>
      </c>
      <c r="B57" s="169" t="str">
        <f>IF(Extraction!A36="","",Extraction!A36)</f>
        <v/>
      </c>
      <c r="C57" s="169" t="str">
        <f>IF(Extraction!A36="","",Extraction!C36)</f>
        <v/>
      </c>
      <c r="D57" s="170" t="str">
        <f>IF(Extraction!A36="","",Extraction!D36)</f>
        <v/>
      </c>
      <c r="E57" s="170" t="str">
        <f>IF(Extraction!A36="","",Extraction!E36)</f>
        <v/>
      </c>
      <c r="F57" s="381"/>
      <c r="G57" s="444" t="str">
        <f>IF(Extraction!A36="","",Extraction!B36)</f>
        <v/>
      </c>
      <c r="H57" s="1" t="str">
        <f t="shared" si="0"/>
        <v/>
      </c>
      <c r="I57" s="1" t="str">
        <f t="shared" si="3"/>
        <v/>
      </c>
      <c r="J57" s="1" t="str">
        <f t="shared" si="1"/>
        <v/>
      </c>
      <c r="K57" s="2" t="str">
        <f t="shared" si="4"/>
        <v/>
      </c>
      <c r="L57" s="43" t="str">
        <f>Attestation!T39</f>
        <v/>
      </c>
      <c r="R57" s="170"/>
    </row>
    <row r="58" spans="1:18" ht="13.5" customHeight="1" x14ac:dyDescent="0.2">
      <c r="A58" s="132" t="str">
        <f t="shared" si="5"/>
        <v/>
      </c>
      <c r="B58" s="169" t="str">
        <f>IF(Extraction!A37="","",Extraction!A37)</f>
        <v/>
      </c>
      <c r="C58" s="169" t="str">
        <f>IF(Extraction!A37="","",Extraction!C37)</f>
        <v/>
      </c>
      <c r="D58" s="170" t="str">
        <f>IF(Extraction!A37="","",Extraction!D37)</f>
        <v/>
      </c>
      <c r="E58" s="170" t="str">
        <f>IF(Extraction!A37="","",Extraction!E37)</f>
        <v/>
      </c>
      <c r="F58" s="381"/>
      <c r="G58" s="444" t="str">
        <f>IF(Extraction!A37="","",Extraction!B37)</f>
        <v/>
      </c>
      <c r="H58" s="1" t="str">
        <f t="shared" si="0"/>
        <v/>
      </c>
      <c r="I58" s="1" t="str">
        <f t="shared" si="3"/>
        <v/>
      </c>
      <c r="J58" s="1" t="str">
        <f t="shared" si="1"/>
        <v/>
      </c>
      <c r="K58" s="2" t="str">
        <f t="shared" si="4"/>
        <v/>
      </c>
      <c r="L58" s="43" t="str">
        <f>Attestation!T40</f>
        <v/>
      </c>
      <c r="R58" s="170"/>
    </row>
    <row r="59" spans="1:18" ht="13.5" customHeight="1" x14ac:dyDescent="0.2">
      <c r="A59" s="132" t="str">
        <f t="shared" si="5"/>
        <v/>
      </c>
      <c r="B59" s="169" t="str">
        <f>IF(Extraction!A38="","",Extraction!A38)</f>
        <v/>
      </c>
      <c r="C59" s="169" t="str">
        <f>IF(Extraction!A38="","",Extraction!C38)</f>
        <v/>
      </c>
      <c r="D59" s="170" t="str">
        <f>IF(Extraction!A38="","",Extraction!D38)</f>
        <v/>
      </c>
      <c r="E59" s="170" t="str">
        <f>IF(Extraction!A38="","",Extraction!E38)</f>
        <v/>
      </c>
      <c r="F59" s="381"/>
      <c r="G59" s="444" t="str">
        <f>IF(Extraction!A38="","",Extraction!B38)</f>
        <v/>
      </c>
      <c r="H59" s="1" t="str">
        <f t="shared" si="0"/>
        <v/>
      </c>
      <c r="I59" s="1" t="str">
        <f t="shared" si="3"/>
        <v/>
      </c>
      <c r="J59" s="1" t="str">
        <f t="shared" si="1"/>
        <v/>
      </c>
      <c r="K59" s="2" t="str">
        <f t="shared" si="4"/>
        <v/>
      </c>
      <c r="L59" s="43" t="str">
        <f>Attestation!T41</f>
        <v/>
      </c>
      <c r="R59" s="170"/>
    </row>
    <row r="60" spans="1:18" ht="13.5" customHeight="1" x14ac:dyDescent="0.2">
      <c r="A60" s="132" t="str">
        <f t="shared" si="5"/>
        <v/>
      </c>
      <c r="B60" s="169" t="str">
        <f>IF(Extraction!A39="","",Extraction!A39)</f>
        <v/>
      </c>
      <c r="C60" s="169" t="str">
        <f>IF(Extraction!A39="","",Extraction!C39)</f>
        <v/>
      </c>
      <c r="D60" s="170" t="str">
        <f>IF(Extraction!A39="","",Extraction!D39)</f>
        <v/>
      </c>
      <c r="E60" s="170" t="str">
        <f>IF(Extraction!A39="","",Extraction!E39)</f>
        <v/>
      </c>
      <c r="F60" s="381"/>
      <c r="G60" s="444" t="str">
        <f>IF(Extraction!A39="","",Extraction!B39)</f>
        <v/>
      </c>
      <c r="H60" s="1" t="str">
        <f t="shared" si="0"/>
        <v/>
      </c>
      <c r="I60" s="1" t="str">
        <f t="shared" si="3"/>
        <v/>
      </c>
      <c r="J60" s="1" t="str">
        <f t="shared" si="1"/>
        <v/>
      </c>
      <c r="K60" s="2" t="str">
        <f t="shared" si="4"/>
        <v/>
      </c>
      <c r="L60" s="43" t="str">
        <f>Attestation!T42</f>
        <v/>
      </c>
      <c r="R60" s="170"/>
    </row>
    <row r="61" spans="1:18" ht="13.5" customHeight="1" x14ac:dyDescent="0.2">
      <c r="A61" s="132" t="str">
        <f t="shared" si="5"/>
        <v/>
      </c>
      <c r="B61" s="169" t="str">
        <f>IF(Extraction!A40="","",Extraction!A40)</f>
        <v/>
      </c>
      <c r="C61" s="169" t="str">
        <f>IF(Extraction!A40="","",Extraction!C40)</f>
        <v/>
      </c>
      <c r="D61" s="170" t="str">
        <f>IF(Extraction!A40="","",Extraction!D40)</f>
        <v/>
      </c>
      <c r="E61" s="170" t="str">
        <f>IF(Extraction!A40="","",Extraction!E40)</f>
        <v/>
      </c>
      <c r="F61" s="381"/>
      <c r="G61" s="444" t="str">
        <f>IF(Extraction!A40="","",Extraction!B40)</f>
        <v/>
      </c>
      <c r="H61" s="1" t="str">
        <f t="shared" si="0"/>
        <v/>
      </c>
      <c r="I61" s="1" t="str">
        <f t="shared" si="3"/>
        <v/>
      </c>
      <c r="J61" s="1" t="str">
        <f t="shared" si="1"/>
        <v/>
      </c>
      <c r="K61" s="2" t="str">
        <f t="shared" si="4"/>
        <v/>
      </c>
      <c r="L61" s="43" t="str">
        <f>Attestation!T43</f>
        <v/>
      </c>
      <c r="R61" s="170"/>
    </row>
    <row r="62" spans="1:18" ht="13.5" customHeight="1" x14ac:dyDescent="0.2">
      <c r="A62" s="132" t="str">
        <f t="shared" si="5"/>
        <v/>
      </c>
      <c r="B62" s="169" t="str">
        <f>IF(Extraction!A41="","",Extraction!A41)</f>
        <v/>
      </c>
      <c r="C62" s="169" t="str">
        <f>IF(Extraction!A41="","",Extraction!C41)</f>
        <v/>
      </c>
      <c r="D62" s="170" t="str">
        <f>IF(Extraction!A41="","",Extraction!D41)</f>
        <v/>
      </c>
      <c r="E62" s="170" t="str">
        <f>IF(Extraction!A41="","",Extraction!E41)</f>
        <v/>
      </c>
      <c r="F62" s="381"/>
      <c r="G62" s="444" t="str">
        <f>IF(Extraction!A41="","",Extraction!B41)</f>
        <v/>
      </c>
      <c r="H62" s="1" t="str">
        <f t="shared" si="0"/>
        <v/>
      </c>
      <c r="I62" s="1" t="str">
        <f t="shared" si="3"/>
        <v/>
      </c>
      <c r="J62" s="1" t="str">
        <f t="shared" si="1"/>
        <v/>
      </c>
      <c r="K62" s="2" t="str">
        <f t="shared" si="4"/>
        <v/>
      </c>
      <c r="L62" s="43" t="str">
        <f>Attestation!T44</f>
        <v/>
      </c>
      <c r="R62" s="170"/>
    </row>
    <row r="63" spans="1:18" ht="13.5" customHeight="1" x14ac:dyDescent="0.2">
      <c r="A63" s="132" t="str">
        <f t="shared" si="5"/>
        <v/>
      </c>
      <c r="B63" s="169" t="str">
        <f>IF(Extraction!A42="","",Extraction!A42)</f>
        <v/>
      </c>
      <c r="C63" s="169" t="str">
        <f>IF(Extraction!A42="","",Extraction!C42)</f>
        <v/>
      </c>
      <c r="D63" s="170" t="str">
        <f>IF(Extraction!A42="","",Extraction!D42)</f>
        <v/>
      </c>
      <c r="E63" s="170" t="str">
        <f>IF(Extraction!A42="","",Extraction!E42)</f>
        <v/>
      </c>
      <c r="F63" s="381"/>
      <c r="G63" s="444" t="str">
        <f>IF(Extraction!A42="","",Extraction!B42)</f>
        <v/>
      </c>
      <c r="H63" s="1" t="str">
        <f t="shared" si="0"/>
        <v/>
      </c>
      <c r="I63" s="1" t="str">
        <f t="shared" si="3"/>
        <v/>
      </c>
      <c r="J63" s="1" t="str">
        <f t="shared" si="1"/>
        <v/>
      </c>
      <c r="K63" s="2" t="str">
        <f t="shared" si="4"/>
        <v/>
      </c>
      <c r="L63" s="43" t="str">
        <f>Attestation!T45</f>
        <v/>
      </c>
      <c r="R63" s="170"/>
    </row>
    <row r="64" spans="1:18" ht="13.5" customHeight="1" x14ac:dyDescent="0.2">
      <c r="A64" s="132" t="str">
        <f t="shared" si="5"/>
        <v/>
      </c>
      <c r="B64" s="169" t="str">
        <f>IF(Extraction!A43="","",Extraction!A43)</f>
        <v/>
      </c>
      <c r="C64" s="169" t="str">
        <f>IF(Extraction!A43="","",Extraction!C43)</f>
        <v/>
      </c>
      <c r="D64" s="170" t="str">
        <f>IF(Extraction!A43="","",Extraction!D43)</f>
        <v/>
      </c>
      <c r="E64" s="170" t="str">
        <f>IF(Extraction!A43="","",Extraction!E43)</f>
        <v/>
      </c>
      <c r="F64" s="381"/>
      <c r="G64" s="444" t="str">
        <f>IF(Extraction!A43="","",Extraction!B43)</f>
        <v/>
      </c>
      <c r="H64" s="1" t="str">
        <f t="shared" si="0"/>
        <v/>
      </c>
      <c r="I64" s="1" t="str">
        <f t="shared" si="3"/>
        <v/>
      </c>
      <c r="J64" s="1" t="str">
        <f t="shared" si="1"/>
        <v/>
      </c>
      <c r="K64" s="2" t="str">
        <f t="shared" si="4"/>
        <v/>
      </c>
      <c r="L64" s="43" t="str">
        <f>Attestation!T46</f>
        <v/>
      </c>
      <c r="R64" s="170"/>
    </row>
    <row r="65" spans="1:18" ht="13.5" customHeight="1" x14ac:dyDescent="0.2">
      <c r="A65" s="132" t="str">
        <f t="shared" si="5"/>
        <v/>
      </c>
      <c r="B65" s="169" t="str">
        <f>IF(Extraction!A44="","",Extraction!A44)</f>
        <v/>
      </c>
      <c r="C65" s="169" t="str">
        <f>IF(Extraction!A44="","",Extraction!C44)</f>
        <v/>
      </c>
      <c r="D65" s="170" t="str">
        <f>IF(Extraction!A44="","",Extraction!D44)</f>
        <v/>
      </c>
      <c r="E65" s="170" t="str">
        <f>IF(Extraction!A44="","",Extraction!E44)</f>
        <v/>
      </c>
      <c r="F65" s="381"/>
      <c r="G65" s="444" t="str">
        <f>IF(Extraction!A44="","",Extraction!B44)</f>
        <v/>
      </c>
      <c r="H65" s="1" t="str">
        <f t="shared" si="0"/>
        <v/>
      </c>
      <c r="I65" s="1" t="str">
        <f t="shared" si="3"/>
        <v/>
      </c>
      <c r="J65" s="1" t="str">
        <f t="shared" si="1"/>
        <v/>
      </c>
      <c r="K65" s="2" t="str">
        <f t="shared" si="4"/>
        <v/>
      </c>
      <c r="L65" s="43" t="str">
        <f>Attestation!T47</f>
        <v/>
      </c>
      <c r="R65" s="170"/>
    </row>
    <row r="66" spans="1:18" ht="13.5" customHeight="1" x14ac:dyDescent="0.2">
      <c r="A66" s="132" t="str">
        <f t="shared" si="5"/>
        <v/>
      </c>
      <c r="B66" s="169" t="str">
        <f>IF(Extraction!A45="","",Extraction!A45)</f>
        <v/>
      </c>
      <c r="C66" s="169" t="str">
        <f>IF(Extraction!A45="","",Extraction!C45)</f>
        <v/>
      </c>
      <c r="D66" s="170" t="str">
        <f>IF(Extraction!A45="","",Extraction!D45)</f>
        <v/>
      </c>
      <c r="E66" s="170" t="str">
        <f>IF(Extraction!A45="","",Extraction!E45)</f>
        <v/>
      </c>
      <c r="F66" s="381"/>
      <c r="G66" s="444" t="str">
        <f>IF(Extraction!A45="","",Extraction!B45)</f>
        <v/>
      </c>
      <c r="H66" s="1" t="str">
        <f t="shared" si="0"/>
        <v/>
      </c>
      <c r="I66" s="1" t="str">
        <f t="shared" si="3"/>
        <v/>
      </c>
      <c r="J66" s="1" t="str">
        <f t="shared" si="1"/>
        <v/>
      </c>
      <c r="K66" s="2" t="str">
        <f t="shared" si="4"/>
        <v/>
      </c>
      <c r="L66" s="43" t="str">
        <f>Attestation!T48</f>
        <v/>
      </c>
      <c r="R66" s="170"/>
    </row>
    <row r="67" spans="1:18" ht="13.5" customHeight="1" x14ac:dyDescent="0.2">
      <c r="A67" s="132" t="str">
        <f t="shared" si="5"/>
        <v/>
      </c>
      <c r="B67" s="169" t="str">
        <f>IF(Extraction!A46="","",Extraction!A46)</f>
        <v/>
      </c>
      <c r="C67" s="169" t="str">
        <f>IF(Extraction!A46="","",Extraction!C46)</f>
        <v/>
      </c>
      <c r="D67" s="170" t="str">
        <f>IF(Extraction!A46="","",Extraction!D46)</f>
        <v/>
      </c>
      <c r="E67" s="170" t="str">
        <f>IF(Extraction!A46="","",Extraction!E46)</f>
        <v/>
      </c>
      <c r="F67" s="381"/>
      <c r="G67" s="444" t="str">
        <f>IF(Extraction!A46="","",Extraction!B46)</f>
        <v/>
      </c>
      <c r="H67" s="1" t="str">
        <f t="shared" si="0"/>
        <v/>
      </c>
      <c r="I67" s="1" t="str">
        <f t="shared" si="3"/>
        <v/>
      </c>
      <c r="J67" s="1" t="str">
        <f t="shared" si="1"/>
        <v/>
      </c>
      <c r="K67" s="2" t="str">
        <f t="shared" si="4"/>
        <v/>
      </c>
      <c r="L67" s="43" t="str">
        <f>Attestation!T49</f>
        <v/>
      </c>
      <c r="R67" s="170"/>
    </row>
    <row r="68" spans="1:18" ht="13.5" customHeight="1" x14ac:dyDescent="0.2">
      <c r="A68" s="132" t="str">
        <f t="shared" si="5"/>
        <v/>
      </c>
      <c r="B68" s="169" t="str">
        <f>IF(Extraction!A47="","",Extraction!A47)</f>
        <v/>
      </c>
      <c r="C68" s="169" t="str">
        <f>IF(Extraction!A47="","",Extraction!C47)</f>
        <v/>
      </c>
      <c r="D68" s="170" t="str">
        <f>IF(Extraction!A47="","",Extraction!D47)</f>
        <v/>
      </c>
      <c r="E68" s="170" t="str">
        <f>IF(Extraction!A47="","",Extraction!E47)</f>
        <v/>
      </c>
      <c r="F68" s="381"/>
      <c r="G68" s="444" t="str">
        <f>IF(Extraction!A47="","",Extraction!B47)</f>
        <v/>
      </c>
      <c r="H68" s="1" t="str">
        <f t="shared" si="0"/>
        <v/>
      </c>
      <c r="I68" s="1" t="str">
        <f t="shared" si="3"/>
        <v/>
      </c>
      <c r="J68" s="1" t="str">
        <f t="shared" si="1"/>
        <v/>
      </c>
      <c r="K68" s="2" t="str">
        <f t="shared" si="4"/>
        <v/>
      </c>
      <c r="L68" s="43" t="str">
        <f>Attestation!T50</f>
        <v/>
      </c>
      <c r="R68" s="170"/>
    </row>
    <row r="69" spans="1:18" ht="13.5" customHeight="1" x14ac:dyDescent="0.2">
      <c r="A69" s="132" t="str">
        <f t="shared" si="5"/>
        <v/>
      </c>
      <c r="B69" s="169" t="str">
        <f>IF(Extraction!A48="","",Extraction!A48)</f>
        <v/>
      </c>
      <c r="C69" s="169" t="str">
        <f>IF(Extraction!A48="","",Extraction!C48)</f>
        <v/>
      </c>
      <c r="D69" s="170" t="str">
        <f>IF(Extraction!A48="","",Extraction!D48)</f>
        <v/>
      </c>
      <c r="E69" s="170" t="str">
        <f>IF(Extraction!A48="","",Extraction!E48)</f>
        <v/>
      </c>
      <c r="F69" s="381"/>
      <c r="G69" s="444" t="str">
        <f>IF(Extraction!A48="","",Extraction!B48)</f>
        <v/>
      </c>
      <c r="H69" s="1" t="str">
        <f t="shared" si="0"/>
        <v/>
      </c>
      <c r="I69" s="1" t="str">
        <f t="shared" si="3"/>
        <v/>
      </c>
      <c r="J69" s="1" t="str">
        <f t="shared" si="1"/>
        <v/>
      </c>
      <c r="K69" s="2" t="str">
        <f t="shared" si="4"/>
        <v/>
      </c>
      <c r="L69" s="43" t="str">
        <f>Attestation!T51</f>
        <v/>
      </c>
      <c r="R69" s="170"/>
    </row>
    <row r="70" spans="1:18" ht="13.5" customHeight="1" x14ac:dyDescent="0.2">
      <c r="A70" s="132" t="str">
        <f t="shared" si="5"/>
        <v/>
      </c>
      <c r="B70" s="169" t="str">
        <f>IF(Extraction!A49="","",Extraction!A49)</f>
        <v/>
      </c>
      <c r="C70" s="169" t="str">
        <f>IF(Extraction!A49="","",Extraction!C49)</f>
        <v/>
      </c>
      <c r="D70" s="170" t="str">
        <f>IF(Extraction!A49="","",Extraction!D49)</f>
        <v/>
      </c>
      <c r="E70" s="170" t="str">
        <f>IF(Extraction!A49="","",Extraction!E49)</f>
        <v/>
      </c>
      <c r="F70" s="381"/>
      <c r="G70" s="444" t="str">
        <f>IF(Extraction!A49="","",Extraction!B49)</f>
        <v/>
      </c>
      <c r="H70" s="1" t="str">
        <f t="shared" si="0"/>
        <v/>
      </c>
      <c r="I70" s="1" t="str">
        <f t="shared" si="3"/>
        <v/>
      </c>
      <c r="J70" s="1" t="str">
        <f t="shared" si="1"/>
        <v/>
      </c>
      <c r="K70" s="2" t="str">
        <f t="shared" si="4"/>
        <v/>
      </c>
      <c r="L70" s="43" t="str">
        <f>Attestation!T52</f>
        <v/>
      </c>
      <c r="R70" s="170"/>
    </row>
    <row r="71" spans="1:18" ht="13.5" customHeight="1" x14ac:dyDescent="0.2">
      <c r="A71" s="132" t="str">
        <f t="shared" si="5"/>
        <v/>
      </c>
      <c r="B71" s="169" t="str">
        <f>IF(Extraction!A50="","",Extraction!A50)</f>
        <v/>
      </c>
      <c r="C71" s="169" t="str">
        <f>IF(Extraction!A50="","",Extraction!C50)</f>
        <v/>
      </c>
      <c r="D71" s="170" t="str">
        <f>IF(Extraction!A50="","",Extraction!D50)</f>
        <v/>
      </c>
      <c r="E71" s="170" t="str">
        <f>IF(Extraction!A50="","",Extraction!E50)</f>
        <v/>
      </c>
      <c r="F71" s="381"/>
      <c r="G71" s="444" t="str">
        <f>IF(Extraction!A50="","",Extraction!B50)</f>
        <v/>
      </c>
      <c r="H71" s="1" t="str">
        <f t="shared" si="0"/>
        <v/>
      </c>
      <c r="I71" s="1" t="str">
        <f t="shared" si="3"/>
        <v/>
      </c>
      <c r="J71" s="1" t="str">
        <f t="shared" si="1"/>
        <v/>
      </c>
      <c r="K71" s="2" t="str">
        <f t="shared" si="4"/>
        <v/>
      </c>
      <c r="L71" s="43" t="str">
        <f>Attestation!T53</f>
        <v/>
      </c>
      <c r="R71" s="170"/>
    </row>
    <row r="72" spans="1:18" ht="13.5" customHeight="1" x14ac:dyDescent="0.2">
      <c r="A72" s="132" t="str">
        <f t="shared" si="5"/>
        <v/>
      </c>
      <c r="B72" s="169" t="str">
        <f>IF(Extraction!A51="","",Extraction!A51)</f>
        <v/>
      </c>
      <c r="C72" s="169" t="str">
        <f>IF(Extraction!A51="","",Extraction!C51)</f>
        <v/>
      </c>
      <c r="D72" s="170" t="str">
        <f>IF(Extraction!A51="","",Extraction!D51)</f>
        <v/>
      </c>
      <c r="E72" s="170" t="str">
        <f>IF(Extraction!A51="","",Extraction!E51)</f>
        <v/>
      </c>
      <c r="F72" s="381"/>
      <c r="G72" s="444" t="str">
        <f>IF(Extraction!A51="","",Extraction!B51)</f>
        <v/>
      </c>
      <c r="H72" s="1" t="str">
        <f t="shared" si="0"/>
        <v/>
      </c>
      <c r="I72" s="1" t="str">
        <f t="shared" si="3"/>
        <v/>
      </c>
      <c r="J72" s="1" t="str">
        <f t="shared" si="1"/>
        <v/>
      </c>
      <c r="K72" s="2" t="str">
        <f t="shared" si="4"/>
        <v/>
      </c>
      <c r="L72" s="43" t="str">
        <f>Attestation!T54</f>
        <v/>
      </c>
      <c r="R72" s="170"/>
    </row>
    <row r="73" spans="1:18" ht="13.5" customHeight="1" x14ac:dyDescent="0.2">
      <c r="A73" s="132" t="str">
        <f t="shared" si="5"/>
        <v/>
      </c>
      <c r="B73" s="169" t="str">
        <f>IF(Extraction!A52="","",Extraction!A52)</f>
        <v/>
      </c>
      <c r="C73" s="169" t="str">
        <f>IF(Extraction!A52="","",Extraction!C52)</f>
        <v/>
      </c>
      <c r="D73" s="170" t="str">
        <f>IF(Extraction!A52="","",Extraction!D52)</f>
        <v/>
      </c>
      <c r="E73" s="170" t="str">
        <f>IF(Extraction!A52="","",Extraction!E52)</f>
        <v/>
      </c>
      <c r="F73" s="381"/>
      <c r="G73" s="444" t="str">
        <f>IF(Extraction!A52="","",Extraction!B52)</f>
        <v/>
      </c>
      <c r="H73" s="1" t="str">
        <f t="shared" si="0"/>
        <v/>
      </c>
      <c r="I73" s="1" t="str">
        <f t="shared" si="3"/>
        <v/>
      </c>
      <c r="J73" s="1" t="str">
        <f t="shared" si="1"/>
        <v/>
      </c>
      <c r="K73" s="2" t="str">
        <f t="shared" si="4"/>
        <v/>
      </c>
      <c r="L73" s="43" t="str">
        <f>Attestation!T55</f>
        <v/>
      </c>
      <c r="R73" s="170"/>
    </row>
    <row r="74" spans="1:18" ht="13.5" customHeight="1" x14ac:dyDescent="0.2">
      <c r="A74" s="132" t="str">
        <f t="shared" si="5"/>
        <v/>
      </c>
      <c r="B74" s="169" t="str">
        <f>IF(Extraction!A53="","",Extraction!A53)</f>
        <v/>
      </c>
      <c r="C74" s="169" t="str">
        <f>IF(Extraction!A53="","",Extraction!C53)</f>
        <v/>
      </c>
      <c r="D74" s="170" t="str">
        <f>IF(Extraction!A53="","",Extraction!D53)</f>
        <v/>
      </c>
      <c r="E74" s="170" t="str">
        <f>IF(Extraction!A53="","",Extraction!E53)</f>
        <v/>
      </c>
      <c r="F74" s="381"/>
      <c r="G74" s="444" t="str">
        <f>IF(Extraction!A53="","",Extraction!B53)</f>
        <v/>
      </c>
      <c r="H74" s="1" t="str">
        <f t="shared" si="0"/>
        <v/>
      </c>
      <c r="I74" s="1" t="str">
        <f t="shared" si="3"/>
        <v/>
      </c>
      <c r="J74" s="1" t="str">
        <f t="shared" si="1"/>
        <v/>
      </c>
      <c r="K74" s="2" t="str">
        <f t="shared" si="4"/>
        <v/>
      </c>
      <c r="L74" s="43" t="str">
        <f>Attestation!T56</f>
        <v/>
      </c>
      <c r="R74" s="170"/>
    </row>
    <row r="75" spans="1:18" ht="13.5" customHeight="1" x14ac:dyDescent="0.2">
      <c r="A75" s="132" t="str">
        <f t="shared" si="5"/>
        <v/>
      </c>
      <c r="B75" s="169" t="str">
        <f>IF(Extraction!A54="","",Extraction!A54)</f>
        <v/>
      </c>
      <c r="C75" s="169" t="str">
        <f>IF(Extraction!A54="","",Extraction!C54)</f>
        <v/>
      </c>
      <c r="D75" s="170" t="str">
        <f>IF(Extraction!A54="","",Extraction!D54)</f>
        <v/>
      </c>
      <c r="E75" s="170" t="str">
        <f>IF(Extraction!A54="","",Extraction!E54)</f>
        <v/>
      </c>
      <c r="F75" s="381"/>
      <c r="G75" s="444" t="str">
        <f>IF(Extraction!A54="","",Extraction!B54)</f>
        <v/>
      </c>
      <c r="H75" s="1" t="str">
        <f t="shared" si="0"/>
        <v/>
      </c>
      <c r="I75" s="1" t="str">
        <f t="shared" si="3"/>
        <v/>
      </c>
      <c r="J75" s="1" t="str">
        <f t="shared" si="1"/>
        <v/>
      </c>
      <c r="K75" s="2" t="str">
        <f t="shared" si="4"/>
        <v/>
      </c>
      <c r="L75" s="43" t="str">
        <f>Attestation!T57</f>
        <v/>
      </c>
      <c r="R75" s="170"/>
    </row>
    <row r="76" spans="1:18" ht="13.5" customHeight="1" x14ac:dyDescent="0.2">
      <c r="A76" s="132" t="str">
        <f t="shared" si="5"/>
        <v/>
      </c>
      <c r="B76" s="169" t="str">
        <f>IF(Extraction!A55="","",Extraction!A55)</f>
        <v/>
      </c>
      <c r="C76" s="169" t="str">
        <f>IF(Extraction!A55="","",Extraction!C55)</f>
        <v/>
      </c>
      <c r="D76" s="170" t="str">
        <f>IF(Extraction!A55="","",Extraction!D55)</f>
        <v/>
      </c>
      <c r="E76" s="170" t="str">
        <f>IF(Extraction!A55="","",Extraction!E55)</f>
        <v/>
      </c>
      <c r="F76" s="381"/>
      <c r="G76" s="444" t="str">
        <f>IF(Extraction!A55="","",Extraction!B55)</f>
        <v/>
      </c>
      <c r="H76" s="1" t="str">
        <f t="shared" si="0"/>
        <v/>
      </c>
      <c r="I76" s="1" t="str">
        <f t="shared" si="3"/>
        <v/>
      </c>
      <c r="J76" s="1" t="str">
        <f t="shared" si="1"/>
        <v/>
      </c>
      <c r="K76" s="2" t="str">
        <f t="shared" si="4"/>
        <v/>
      </c>
      <c r="L76" s="43" t="str">
        <f>Attestation!T58</f>
        <v/>
      </c>
      <c r="R76" s="170"/>
    </row>
    <row r="77" spans="1:18" ht="13.5" customHeight="1" x14ac:dyDescent="0.2">
      <c r="A77" s="132" t="str">
        <f t="shared" si="5"/>
        <v/>
      </c>
      <c r="B77" s="169" t="str">
        <f>IF(Extraction!A56="","",Extraction!A56)</f>
        <v/>
      </c>
      <c r="C77" s="169" t="str">
        <f>IF(Extraction!A56="","",Extraction!C56)</f>
        <v/>
      </c>
      <c r="D77" s="170" t="str">
        <f>IF(Extraction!A56="","",Extraction!D56)</f>
        <v/>
      </c>
      <c r="E77" s="170" t="str">
        <f>IF(Extraction!A56="","",Extraction!E56)</f>
        <v/>
      </c>
      <c r="F77" s="381"/>
      <c r="G77" s="444" t="str">
        <f>IF(Extraction!A56="","",Extraction!B56)</f>
        <v/>
      </c>
      <c r="H77" s="1" t="str">
        <f t="shared" si="0"/>
        <v/>
      </c>
      <c r="I77" s="1" t="str">
        <f t="shared" si="3"/>
        <v/>
      </c>
      <c r="J77" s="1" t="str">
        <f t="shared" si="1"/>
        <v/>
      </c>
      <c r="K77" s="2" t="str">
        <f t="shared" si="4"/>
        <v/>
      </c>
      <c r="L77" s="43" t="str">
        <f>Attestation!T59</f>
        <v/>
      </c>
      <c r="R77" s="170"/>
    </row>
    <row r="78" spans="1:18" ht="13.5" customHeight="1" x14ac:dyDescent="0.2">
      <c r="A78" s="132" t="str">
        <f t="shared" si="5"/>
        <v/>
      </c>
      <c r="B78" s="169" t="str">
        <f>IF(Extraction!A57="","",Extraction!A57)</f>
        <v/>
      </c>
      <c r="C78" s="169" t="str">
        <f>IF(Extraction!A57="","",Extraction!C57)</f>
        <v/>
      </c>
      <c r="D78" s="170" t="str">
        <f>IF(Extraction!A57="","",Extraction!D57)</f>
        <v/>
      </c>
      <c r="E78" s="170" t="str">
        <f>IF(Extraction!A57="","",Extraction!E57)</f>
        <v/>
      </c>
      <c r="F78" s="381"/>
      <c r="G78" s="444" t="str">
        <f>IF(Extraction!A57="","",Extraction!B57)</f>
        <v/>
      </c>
      <c r="H78" s="1" t="str">
        <f t="shared" si="0"/>
        <v/>
      </c>
      <c r="I78" s="1" t="str">
        <f t="shared" si="3"/>
        <v/>
      </c>
      <c r="J78" s="1" t="str">
        <f t="shared" si="1"/>
        <v/>
      </c>
      <c r="K78" s="2" t="str">
        <f t="shared" si="4"/>
        <v/>
      </c>
      <c r="L78" s="43" t="str">
        <f>Attestation!T60</f>
        <v/>
      </c>
      <c r="R78" s="170"/>
    </row>
    <row r="79" spans="1:18" ht="13.5" customHeight="1" x14ac:dyDescent="0.2">
      <c r="A79" s="132" t="str">
        <f t="shared" si="5"/>
        <v/>
      </c>
      <c r="B79" s="169" t="str">
        <f>IF(Extraction!A58="","",Extraction!A58)</f>
        <v/>
      </c>
      <c r="C79" s="169" t="str">
        <f>IF(Extraction!A58="","",Extraction!C58)</f>
        <v/>
      </c>
      <c r="D79" s="170" t="str">
        <f>IF(Extraction!A58="","",Extraction!D58)</f>
        <v/>
      </c>
      <c r="E79" s="170" t="str">
        <f>IF(Extraction!A58="","",Extraction!E58)</f>
        <v/>
      </c>
      <c r="F79" s="381"/>
      <c r="G79" s="444" t="str">
        <f>IF(Extraction!A58="","",Extraction!B58)</f>
        <v/>
      </c>
      <c r="H79" s="1" t="str">
        <f t="shared" si="0"/>
        <v/>
      </c>
      <c r="I79" s="1" t="str">
        <f t="shared" si="3"/>
        <v/>
      </c>
      <c r="J79" s="1" t="str">
        <f t="shared" si="1"/>
        <v/>
      </c>
      <c r="K79" s="2" t="str">
        <f t="shared" si="4"/>
        <v/>
      </c>
      <c r="L79" s="43" t="str">
        <f>Attestation!T61</f>
        <v/>
      </c>
      <c r="R79" s="170"/>
    </row>
    <row r="80" spans="1:18" ht="13.5" customHeight="1" x14ac:dyDescent="0.2">
      <c r="A80" s="132" t="str">
        <f t="shared" si="5"/>
        <v/>
      </c>
      <c r="B80" s="169" t="str">
        <f>IF(Extraction!A59="","",Extraction!A59)</f>
        <v/>
      </c>
      <c r="C80" s="169" t="str">
        <f>IF(Extraction!A59="","",Extraction!C59)</f>
        <v/>
      </c>
      <c r="D80" s="170" t="str">
        <f>IF(Extraction!A59="","",Extraction!D59)</f>
        <v/>
      </c>
      <c r="E80" s="170" t="str">
        <f>IF(Extraction!A59="","",Extraction!E59)</f>
        <v/>
      </c>
      <c r="F80" s="381"/>
      <c r="G80" s="444" t="str">
        <f>IF(Extraction!A59="","",Extraction!B59)</f>
        <v/>
      </c>
      <c r="H80" s="1" t="str">
        <f t="shared" si="0"/>
        <v/>
      </c>
      <c r="I80" s="1" t="str">
        <f t="shared" si="3"/>
        <v/>
      </c>
      <c r="J80" s="1" t="str">
        <f t="shared" si="1"/>
        <v/>
      </c>
      <c r="K80" s="2" t="str">
        <f t="shared" si="4"/>
        <v/>
      </c>
      <c r="L80" s="43" t="str">
        <f>Attestation!T62</f>
        <v/>
      </c>
      <c r="R80" s="170"/>
    </row>
    <row r="81" spans="1:18" ht="13.5" customHeight="1" x14ac:dyDescent="0.2">
      <c r="A81" s="132" t="str">
        <f t="shared" si="5"/>
        <v/>
      </c>
      <c r="B81" s="169" t="str">
        <f>IF(Extraction!A60="","",Extraction!A60)</f>
        <v/>
      </c>
      <c r="C81" s="169" t="str">
        <f>IF(Extraction!A60="","",Extraction!C60)</f>
        <v/>
      </c>
      <c r="D81" s="170" t="str">
        <f>IF(Extraction!A60="","",Extraction!D60)</f>
        <v/>
      </c>
      <c r="E81" s="170" t="str">
        <f>IF(Extraction!A60="","",Extraction!E60)</f>
        <v/>
      </c>
      <c r="F81" s="381"/>
      <c r="G81" s="444" t="str">
        <f>IF(Extraction!A60="","",Extraction!B60)</f>
        <v/>
      </c>
      <c r="H81" s="1" t="str">
        <f t="shared" si="0"/>
        <v/>
      </c>
      <c r="I81" s="1" t="str">
        <f t="shared" si="3"/>
        <v/>
      </c>
      <c r="J81" s="1" t="str">
        <f t="shared" si="1"/>
        <v/>
      </c>
      <c r="K81" s="2" t="str">
        <f t="shared" si="4"/>
        <v/>
      </c>
      <c r="L81" s="43" t="str">
        <f>Attestation!T63</f>
        <v/>
      </c>
      <c r="R81" s="170"/>
    </row>
    <row r="82" spans="1:18" ht="13.5" customHeight="1" x14ac:dyDescent="0.2">
      <c r="A82" s="132" t="str">
        <f t="shared" si="5"/>
        <v/>
      </c>
      <c r="B82" s="169" t="str">
        <f>IF(Extraction!A61="","",Extraction!A61)</f>
        <v/>
      </c>
      <c r="C82" s="169" t="str">
        <f>IF(Extraction!A61="","",Extraction!C61)</f>
        <v/>
      </c>
      <c r="D82" s="170" t="str">
        <f>IF(Extraction!A61="","",Extraction!D61)</f>
        <v/>
      </c>
      <c r="E82" s="170" t="str">
        <f>IF(Extraction!A61="","",Extraction!E61)</f>
        <v/>
      </c>
      <c r="F82" s="381"/>
      <c r="G82" s="444" t="str">
        <f>IF(Extraction!A61="","",Extraction!B61)</f>
        <v/>
      </c>
      <c r="H82" s="1" t="str">
        <f t="shared" si="0"/>
        <v/>
      </c>
      <c r="I82" s="1" t="str">
        <f t="shared" si="3"/>
        <v/>
      </c>
      <c r="J82" s="1" t="str">
        <f t="shared" si="1"/>
        <v/>
      </c>
      <c r="K82" s="2" t="str">
        <f t="shared" si="4"/>
        <v/>
      </c>
      <c r="L82" s="43" t="str">
        <f>Attestation!T64</f>
        <v/>
      </c>
      <c r="R82" s="170"/>
    </row>
    <row r="83" spans="1:18" ht="13.5" customHeight="1" x14ac:dyDescent="0.2">
      <c r="A83" s="132" t="str">
        <f t="shared" si="5"/>
        <v/>
      </c>
      <c r="B83" s="169" t="str">
        <f>IF(Extraction!A62="","",Extraction!A62)</f>
        <v/>
      </c>
      <c r="C83" s="169" t="str">
        <f>IF(Extraction!A62="","",Extraction!C62)</f>
        <v/>
      </c>
      <c r="D83" s="170" t="str">
        <f>IF(Extraction!A62="","",Extraction!D62)</f>
        <v/>
      </c>
      <c r="E83" s="170" t="str">
        <f>IF(Extraction!A62="","",Extraction!E62)</f>
        <v/>
      </c>
      <c r="F83" s="381"/>
      <c r="G83" s="444" t="str">
        <f>IF(Extraction!A62="","",Extraction!B62)</f>
        <v/>
      </c>
      <c r="H83" s="1" t="str">
        <f t="shared" si="0"/>
        <v/>
      </c>
      <c r="I83" s="1" t="str">
        <f t="shared" si="3"/>
        <v/>
      </c>
      <c r="J83" s="1" t="str">
        <f t="shared" si="1"/>
        <v/>
      </c>
      <c r="K83" s="2" t="str">
        <f t="shared" si="4"/>
        <v/>
      </c>
      <c r="L83" s="43" t="str">
        <f>Attestation!T65</f>
        <v/>
      </c>
      <c r="R83" s="170"/>
    </row>
    <row r="84" spans="1:18" ht="13.5" customHeight="1" x14ac:dyDescent="0.2">
      <c r="A84" s="132" t="str">
        <f t="shared" si="5"/>
        <v/>
      </c>
      <c r="B84" s="169" t="str">
        <f>IF(Extraction!A63="","",Extraction!A63)</f>
        <v/>
      </c>
      <c r="C84" s="169" t="str">
        <f>IF(Extraction!A63="","",Extraction!C63)</f>
        <v/>
      </c>
      <c r="D84" s="170" t="str">
        <f>IF(Extraction!A63="","",Extraction!D63)</f>
        <v/>
      </c>
      <c r="E84" s="170" t="str">
        <f>IF(Extraction!A63="","",Extraction!E63)</f>
        <v/>
      </c>
      <c r="F84" s="381"/>
      <c r="G84" s="444" t="str">
        <f>IF(Extraction!A63="","",Extraction!B63)</f>
        <v/>
      </c>
      <c r="H84" s="1" t="str">
        <f t="shared" si="0"/>
        <v/>
      </c>
      <c r="I84" s="1" t="str">
        <f t="shared" si="3"/>
        <v/>
      </c>
      <c r="J84" s="1" t="str">
        <f t="shared" si="1"/>
        <v/>
      </c>
      <c r="K84" s="2" t="str">
        <f t="shared" si="4"/>
        <v/>
      </c>
      <c r="L84" s="43" t="str">
        <f>Attestation!T66</f>
        <v/>
      </c>
      <c r="R84" s="170"/>
    </row>
    <row r="85" spans="1:18" ht="13.5" customHeight="1" x14ac:dyDescent="0.2">
      <c r="A85" s="132" t="str">
        <f t="shared" si="5"/>
        <v/>
      </c>
      <c r="B85" s="169" t="str">
        <f>IF(Extraction!A64="","",Extraction!A64)</f>
        <v/>
      </c>
      <c r="C85" s="169" t="str">
        <f>IF(Extraction!A64="","",Extraction!C64)</f>
        <v/>
      </c>
      <c r="D85" s="170" t="str">
        <f>IF(Extraction!A64="","",Extraction!D64)</f>
        <v/>
      </c>
      <c r="E85" s="170" t="str">
        <f>IF(Extraction!A64="","",Extraction!E64)</f>
        <v/>
      </c>
      <c r="F85" s="381"/>
      <c r="G85" s="444" t="str">
        <f>IF(Extraction!A64="","",Extraction!B64)</f>
        <v/>
      </c>
      <c r="H85" s="1" t="str">
        <f t="shared" si="0"/>
        <v/>
      </c>
      <c r="I85" s="1" t="str">
        <f t="shared" si="3"/>
        <v/>
      </c>
      <c r="J85" s="1" t="str">
        <f t="shared" si="1"/>
        <v/>
      </c>
      <c r="K85" s="2" t="str">
        <f t="shared" si="4"/>
        <v/>
      </c>
      <c r="L85" s="43" t="str">
        <f>Attestation!T67</f>
        <v/>
      </c>
      <c r="R85" s="170"/>
    </row>
    <row r="86" spans="1:18" ht="13.5" customHeight="1" x14ac:dyDescent="0.2">
      <c r="A86" s="132" t="str">
        <f t="shared" si="5"/>
        <v/>
      </c>
      <c r="B86" s="169" t="str">
        <f>IF(Extraction!A65="","",Extraction!A65)</f>
        <v/>
      </c>
      <c r="C86" s="169" t="str">
        <f>IF(Extraction!A65="","",Extraction!C65)</f>
        <v/>
      </c>
      <c r="D86" s="170" t="str">
        <f>IF(Extraction!A65="","",Extraction!D65)</f>
        <v/>
      </c>
      <c r="E86" s="170" t="str">
        <f>IF(Extraction!A65="","",Extraction!E65)</f>
        <v/>
      </c>
      <c r="F86" s="381"/>
      <c r="G86" s="444" t="str">
        <f>IF(Extraction!A65="","",Extraction!B65)</f>
        <v/>
      </c>
      <c r="H86" s="1" t="str">
        <f t="shared" si="0"/>
        <v/>
      </c>
      <c r="I86" s="1" t="str">
        <f t="shared" si="3"/>
        <v/>
      </c>
      <c r="J86" s="1" t="str">
        <f t="shared" si="1"/>
        <v/>
      </c>
      <c r="K86" s="2" t="str">
        <f t="shared" si="4"/>
        <v/>
      </c>
      <c r="L86" s="43" t="str">
        <f>Attestation!T68</f>
        <v/>
      </c>
      <c r="R86" s="170"/>
    </row>
    <row r="87" spans="1:18" ht="13.5" customHeight="1" x14ac:dyDescent="0.2">
      <c r="A87" s="132" t="str">
        <f t="shared" si="5"/>
        <v/>
      </c>
      <c r="B87" s="169" t="str">
        <f>IF(Extraction!A66="","",Extraction!A66)</f>
        <v/>
      </c>
      <c r="C87" s="169" t="str">
        <f>IF(Extraction!A66="","",Extraction!C66)</f>
        <v/>
      </c>
      <c r="D87" s="170" t="str">
        <f>IF(Extraction!A66="","",Extraction!D66)</f>
        <v/>
      </c>
      <c r="E87" s="170" t="str">
        <f>IF(Extraction!A66="","",Extraction!E66)</f>
        <v/>
      </c>
      <c r="F87" s="381"/>
      <c r="G87" s="444" t="str">
        <f>IF(Extraction!A66="","",Extraction!B66)</f>
        <v/>
      </c>
      <c r="H87" s="1" t="str">
        <f t="shared" ref="H87:H105" si="9">IF(B87&lt;&gt;"",CONCATENATE(B87," ",C87),"")</f>
        <v/>
      </c>
      <c r="I87" s="1" t="str">
        <f t="shared" si="3"/>
        <v/>
      </c>
      <c r="J87" s="1" t="str">
        <f t="shared" ref="J87:J105" si="10">IF(B87&lt;&gt;"",C87,"")</f>
        <v/>
      </c>
      <c r="K87" s="2" t="str">
        <f t="shared" si="4"/>
        <v/>
      </c>
      <c r="L87" s="43" t="str">
        <f>Attestation!T69</f>
        <v/>
      </c>
      <c r="R87" s="170"/>
    </row>
    <row r="88" spans="1:18" ht="13.5" customHeight="1" x14ac:dyDescent="0.2">
      <c r="A88" s="132" t="str">
        <f t="shared" si="5"/>
        <v/>
      </c>
      <c r="B88" s="169" t="str">
        <f>IF(Extraction!A67="","",Extraction!A67)</f>
        <v/>
      </c>
      <c r="C88" s="169" t="str">
        <f>IF(Extraction!A67="","",Extraction!C67)</f>
        <v/>
      </c>
      <c r="D88" s="170" t="str">
        <f>IF(Extraction!A67="","",Extraction!D67)</f>
        <v/>
      </c>
      <c r="E88" s="170" t="str">
        <f>IF(Extraction!A67="","",Extraction!E67)</f>
        <v/>
      </c>
      <c r="F88" s="381"/>
      <c r="G88" s="444" t="str">
        <f>IF(Extraction!A67="","",Extraction!B67)</f>
        <v/>
      </c>
      <c r="H88" s="1" t="str">
        <f t="shared" si="9"/>
        <v/>
      </c>
      <c r="I88" s="1" t="str">
        <f t="shared" ref="I88:I105" si="11">IF(B88&lt;&gt;"",B88,"")</f>
        <v/>
      </c>
      <c r="J88" s="1" t="str">
        <f t="shared" si="10"/>
        <v/>
      </c>
      <c r="K88" s="2" t="str">
        <f t="shared" ref="K88:K105" si="12">IF(B88&lt;&gt;"",D88,"")</f>
        <v/>
      </c>
      <c r="L88" s="43" t="str">
        <f>Attestation!T70</f>
        <v/>
      </c>
      <c r="R88" s="170"/>
    </row>
    <row r="89" spans="1:18" ht="13.5" customHeight="1" x14ac:dyDescent="0.2">
      <c r="A89" s="132" t="str">
        <f t="shared" ref="A89:A105" si="13">IF(B89&lt;&gt;"",A88+1,"")</f>
        <v/>
      </c>
      <c r="B89" s="169" t="str">
        <f>IF(Extraction!A68="","",Extraction!A68)</f>
        <v/>
      </c>
      <c r="C89" s="169" t="str">
        <f>IF(Extraction!A68="","",Extraction!C68)</f>
        <v/>
      </c>
      <c r="D89" s="170" t="str">
        <f>IF(Extraction!A68="","",Extraction!D68)</f>
        <v/>
      </c>
      <c r="E89" s="170" t="str">
        <f>IF(Extraction!A68="","",Extraction!E68)</f>
        <v/>
      </c>
      <c r="F89" s="381"/>
      <c r="G89" s="444" t="str">
        <f>IF(Extraction!A68="","",Extraction!B68)</f>
        <v/>
      </c>
      <c r="H89" s="1" t="str">
        <f t="shared" si="9"/>
        <v/>
      </c>
      <c r="I89" s="1" t="str">
        <f t="shared" si="11"/>
        <v/>
      </c>
      <c r="J89" s="1" t="str">
        <f t="shared" si="10"/>
        <v/>
      </c>
      <c r="K89" s="2" t="str">
        <f t="shared" si="12"/>
        <v/>
      </c>
      <c r="L89" s="43" t="str">
        <f>Attestation!T71</f>
        <v/>
      </c>
      <c r="R89" s="170"/>
    </row>
    <row r="90" spans="1:18" ht="13.5" customHeight="1" x14ac:dyDescent="0.2">
      <c r="A90" s="132" t="str">
        <f t="shared" si="13"/>
        <v/>
      </c>
      <c r="B90" s="169" t="str">
        <f>IF(Extraction!A69="","",Extraction!A69)</f>
        <v/>
      </c>
      <c r="C90" s="169" t="str">
        <f>IF(Extraction!A69="","",Extraction!C69)</f>
        <v/>
      </c>
      <c r="D90" s="170" t="str">
        <f>IF(Extraction!A69="","",Extraction!D69)</f>
        <v/>
      </c>
      <c r="E90" s="170" t="str">
        <f>IF(Extraction!A69="","",Extraction!E69)</f>
        <v/>
      </c>
      <c r="F90" s="381"/>
      <c r="G90" s="444" t="str">
        <f>IF(Extraction!A69="","",Extraction!B69)</f>
        <v/>
      </c>
      <c r="H90" s="1" t="str">
        <f t="shared" si="9"/>
        <v/>
      </c>
      <c r="I90" s="1" t="str">
        <f t="shared" si="11"/>
        <v/>
      </c>
      <c r="J90" s="1" t="str">
        <f t="shared" si="10"/>
        <v/>
      </c>
      <c r="K90" s="2" t="str">
        <f t="shared" si="12"/>
        <v/>
      </c>
      <c r="L90" s="43" t="str">
        <f>Attestation!T72</f>
        <v/>
      </c>
      <c r="R90" s="170"/>
    </row>
    <row r="91" spans="1:18" ht="13.5" customHeight="1" x14ac:dyDescent="0.2">
      <c r="A91" s="132" t="str">
        <f t="shared" si="13"/>
        <v/>
      </c>
      <c r="B91" s="169" t="str">
        <f>IF(Extraction!A70="","",Extraction!A70)</f>
        <v/>
      </c>
      <c r="C91" s="169" t="str">
        <f>IF(Extraction!A70="","",Extraction!C70)</f>
        <v/>
      </c>
      <c r="D91" s="170" t="str">
        <f>IF(Extraction!A70="","",Extraction!D70)</f>
        <v/>
      </c>
      <c r="E91" s="170" t="str">
        <f>IF(Extraction!A70="","",Extraction!E70)</f>
        <v/>
      </c>
      <c r="F91" s="381"/>
      <c r="G91" s="444" t="str">
        <f>IF(Extraction!A70="","",Extraction!B70)</f>
        <v/>
      </c>
      <c r="H91" s="1" t="str">
        <f t="shared" si="9"/>
        <v/>
      </c>
      <c r="I91" s="1" t="str">
        <f t="shared" si="11"/>
        <v/>
      </c>
      <c r="J91" s="1" t="str">
        <f t="shared" si="10"/>
        <v/>
      </c>
      <c r="K91" s="2" t="str">
        <f t="shared" si="12"/>
        <v/>
      </c>
      <c r="L91" s="43" t="str">
        <f>Attestation!T73</f>
        <v/>
      </c>
      <c r="R91" s="170"/>
    </row>
    <row r="92" spans="1:18" ht="13.5" customHeight="1" x14ac:dyDescent="0.2">
      <c r="A92" s="132" t="str">
        <f t="shared" si="13"/>
        <v/>
      </c>
      <c r="B92" s="169" t="str">
        <f>IF(Extraction!A71="","",Extraction!A71)</f>
        <v/>
      </c>
      <c r="C92" s="169" t="str">
        <f>IF(Extraction!A71="","",Extraction!C71)</f>
        <v/>
      </c>
      <c r="D92" s="170" t="str">
        <f>IF(Extraction!A71="","",Extraction!D71)</f>
        <v/>
      </c>
      <c r="E92" s="170" t="str">
        <f>IF(Extraction!A71="","",Extraction!E71)</f>
        <v/>
      </c>
      <c r="F92" s="381"/>
      <c r="G92" s="444" t="str">
        <f>IF(Extraction!A71="","",Extraction!B71)</f>
        <v/>
      </c>
      <c r="H92" s="1" t="str">
        <f t="shared" si="9"/>
        <v/>
      </c>
      <c r="I92" s="1" t="str">
        <f t="shared" si="11"/>
        <v/>
      </c>
      <c r="J92" s="1" t="str">
        <f t="shared" si="10"/>
        <v/>
      </c>
      <c r="K92" s="2" t="str">
        <f t="shared" si="12"/>
        <v/>
      </c>
      <c r="L92" s="43" t="str">
        <f>Attestation!T74</f>
        <v/>
      </c>
      <c r="R92" s="170"/>
    </row>
    <row r="93" spans="1:18" ht="13.5" customHeight="1" x14ac:dyDescent="0.2">
      <c r="A93" s="132" t="str">
        <f t="shared" si="13"/>
        <v/>
      </c>
      <c r="B93" s="169" t="str">
        <f>IF(Extraction!A72="","",Extraction!A72)</f>
        <v/>
      </c>
      <c r="C93" s="169" t="str">
        <f>IF(Extraction!A72="","",Extraction!C72)</f>
        <v/>
      </c>
      <c r="D93" s="170" t="str">
        <f>IF(Extraction!A72="","",Extraction!D72)</f>
        <v/>
      </c>
      <c r="E93" s="170" t="str">
        <f>IF(Extraction!A72="","",Extraction!E72)</f>
        <v/>
      </c>
      <c r="F93" s="381"/>
      <c r="G93" s="444" t="str">
        <f>IF(Extraction!A72="","",Extraction!B72)</f>
        <v/>
      </c>
      <c r="H93" s="1" t="str">
        <f t="shared" si="9"/>
        <v/>
      </c>
      <c r="I93" s="1" t="str">
        <f t="shared" si="11"/>
        <v/>
      </c>
      <c r="J93" s="1" t="str">
        <f t="shared" si="10"/>
        <v/>
      </c>
      <c r="K93" s="2" t="str">
        <f t="shared" si="12"/>
        <v/>
      </c>
      <c r="L93" s="43" t="str">
        <f>Attestation!T75</f>
        <v/>
      </c>
      <c r="R93" s="170"/>
    </row>
    <row r="94" spans="1:18" ht="13.5" customHeight="1" x14ac:dyDescent="0.2">
      <c r="A94" s="132" t="str">
        <f t="shared" si="13"/>
        <v/>
      </c>
      <c r="B94" s="169" t="str">
        <f>IF(Extraction!A73="","",Extraction!A73)</f>
        <v/>
      </c>
      <c r="C94" s="169" t="str">
        <f>IF(Extraction!A73="","",Extraction!C73)</f>
        <v/>
      </c>
      <c r="D94" s="170" t="str">
        <f>IF(Extraction!A73="","",Extraction!D73)</f>
        <v/>
      </c>
      <c r="E94" s="170" t="str">
        <f>IF(Extraction!A73="","",Extraction!E73)</f>
        <v/>
      </c>
      <c r="F94" s="381"/>
      <c r="G94" s="444" t="str">
        <f>IF(Extraction!A73="","",Extraction!B73)</f>
        <v/>
      </c>
      <c r="H94" s="1" t="str">
        <f t="shared" si="9"/>
        <v/>
      </c>
      <c r="I94" s="1" t="str">
        <f t="shared" si="11"/>
        <v/>
      </c>
      <c r="J94" s="1" t="str">
        <f t="shared" si="10"/>
        <v/>
      </c>
      <c r="K94" s="2" t="str">
        <f t="shared" si="12"/>
        <v/>
      </c>
      <c r="L94" s="43" t="str">
        <f>Attestation!T76</f>
        <v/>
      </c>
      <c r="R94" s="170"/>
    </row>
    <row r="95" spans="1:18" ht="13.5" customHeight="1" x14ac:dyDescent="0.2">
      <c r="A95" s="132" t="str">
        <f t="shared" si="13"/>
        <v/>
      </c>
      <c r="B95" s="169" t="str">
        <f>IF(Extraction!A74="","",Extraction!A74)</f>
        <v/>
      </c>
      <c r="C95" s="169" t="str">
        <f>IF(Extraction!A74="","",Extraction!C74)</f>
        <v/>
      </c>
      <c r="D95" s="170" t="str">
        <f>IF(Extraction!A74="","",Extraction!D74)</f>
        <v/>
      </c>
      <c r="E95" s="170" t="str">
        <f>IF(Extraction!A74="","",Extraction!E74)</f>
        <v/>
      </c>
      <c r="F95" s="381"/>
      <c r="G95" s="444" t="str">
        <f>IF(Extraction!A74="","",Extraction!B74)</f>
        <v/>
      </c>
      <c r="H95" s="1" t="str">
        <f t="shared" si="9"/>
        <v/>
      </c>
      <c r="I95" s="1" t="str">
        <f t="shared" si="11"/>
        <v/>
      </c>
      <c r="J95" s="1" t="str">
        <f t="shared" si="10"/>
        <v/>
      </c>
      <c r="K95" s="2" t="str">
        <f t="shared" si="12"/>
        <v/>
      </c>
      <c r="L95" s="43" t="str">
        <f>Attestation!T77</f>
        <v/>
      </c>
      <c r="R95" s="170"/>
    </row>
    <row r="96" spans="1:18" ht="13.5" customHeight="1" x14ac:dyDescent="0.2">
      <c r="A96" s="132" t="str">
        <f t="shared" si="13"/>
        <v/>
      </c>
      <c r="B96" s="169" t="str">
        <f>IF(Extraction!A75="","",Extraction!A75)</f>
        <v/>
      </c>
      <c r="C96" s="169" t="str">
        <f>IF(Extraction!A75="","",Extraction!C75)</f>
        <v/>
      </c>
      <c r="D96" s="170" t="str">
        <f>IF(Extraction!A75="","",Extraction!D75)</f>
        <v/>
      </c>
      <c r="E96" s="170" t="str">
        <f>IF(Extraction!A75="","",Extraction!E75)</f>
        <v/>
      </c>
      <c r="F96" s="381"/>
      <c r="G96" s="444" t="str">
        <f>IF(Extraction!A75="","",Extraction!B75)</f>
        <v/>
      </c>
      <c r="H96" s="1" t="str">
        <f t="shared" si="9"/>
        <v/>
      </c>
      <c r="I96" s="1" t="str">
        <f t="shared" si="11"/>
        <v/>
      </c>
      <c r="J96" s="1" t="str">
        <f t="shared" si="10"/>
        <v/>
      </c>
      <c r="K96" s="2" t="str">
        <f t="shared" si="12"/>
        <v/>
      </c>
      <c r="L96" s="43" t="str">
        <f>Attestation!T78</f>
        <v/>
      </c>
      <c r="R96" s="170"/>
    </row>
    <row r="97" spans="1:18" ht="13.5" customHeight="1" x14ac:dyDescent="0.2">
      <c r="A97" s="132" t="str">
        <f t="shared" si="13"/>
        <v/>
      </c>
      <c r="B97" s="169" t="str">
        <f>IF(Extraction!A76="","",Extraction!A76)</f>
        <v/>
      </c>
      <c r="C97" s="169" t="str">
        <f>IF(Extraction!A76="","",Extraction!C76)</f>
        <v/>
      </c>
      <c r="D97" s="170" t="str">
        <f>IF(Extraction!A76="","",Extraction!D76)</f>
        <v/>
      </c>
      <c r="E97" s="170" t="str">
        <f>IF(Extraction!A76="","",Extraction!E76)</f>
        <v/>
      </c>
      <c r="F97" s="381"/>
      <c r="G97" s="444" t="str">
        <f>IF(Extraction!A76="","",Extraction!B76)</f>
        <v/>
      </c>
      <c r="H97" s="1" t="str">
        <f t="shared" si="9"/>
        <v/>
      </c>
      <c r="I97" s="1" t="str">
        <f t="shared" si="11"/>
        <v/>
      </c>
      <c r="J97" s="1" t="str">
        <f t="shared" si="10"/>
        <v/>
      </c>
      <c r="K97" s="2" t="str">
        <f t="shared" si="12"/>
        <v/>
      </c>
      <c r="L97" s="43" t="str">
        <f>Attestation!T79</f>
        <v/>
      </c>
      <c r="R97" s="170"/>
    </row>
    <row r="98" spans="1:18" ht="13.5" customHeight="1" x14ac:dyDescent="0.2">
      <c r="A98" s="132" t="str">
        <f t="shared" si="13"/>
        <v/>
      </c>
      <c r="B98" s="169" t="str">
        <f>IF(Extraction!A77="","",Extraction!A77)</f>
        <v/>
      </c>
      <c r="C98" s="169" t="str">
        <f>IF(Extraction!A77="","",Extraction!C77)</f>
        <v/>
      </c>
      <c r="D98" s="170" t="str">
        <f>IF(Extraction!A77="","",Extraction!D77)</f>
        <v/>
      </c>
      <c r="E98" s="170" t="str">
        <f>IF(Extraction!A77="","",Extraction!E77)</f>
        <v/>
      </c>
      <c r="F98" s="381"/>
      <c r="G98" s="444" t="str">
        <f>IF(Extraction!A77="","",Extraction!B77)</f>
        <v/>
      </c>
      <c r="H98" s="1" t="str">
        <f t="shared" si="9"/>
        <v/>
      </c>
      <c r="I98" s="1" t="str">
        <f t="shared" si="11"/>
        <v/>
      </c>
      <c r="J98" s="1" t="str">
        <f t="shared" si="10"/>
        <v/>
      </c>
      <c r="K98" s="2" t="str">
        <f t="shared" si="12"/>
        <v/>
      </c>
      <c r="L98" s="43" t="str">
        <f>Attestation!T80</f>
        <v/>
      </c>
      <c r="R98" s="170"/>
    </row>
    <row r="99" spans="1:18" ht="13.5" customHeight="1" x14ac:dyDescent="0.2">
      <c r="A99" s="132" t="str">
        <f t="shared" si="13"/>
        <v/>
      </c>
      <c r="B99" s="169" t="str">
        <f>IF(Extraction!A78="","",Extraction!A78)</f>
        <v/>
      </c>
      <c r="C99" s="169" t="str">
        <f>IF(Extraction!A78="","",Extraction!C78)</f>
        <v/>
      </c>
      <c r="D99" s="170" t="str">
        <f>IF(Extraction!A78="","",Extraction!D78)</f>
        <v/>
      </c>
      <c r="E99" s="170" t="str">
        <f>IF(Extraction!A78="","",Extraction!E78)</f>
        <v/>
      </c>
      <c r="F99" s="381"/>
      <c r="G99" s="444" t="str">
        <f>IF(Extraction!A78="","",Extraction!B78)</f>
        <v/>
      </c>
      <c r="H99" s="1" t="str">
        <f t="shared" si="9"/>
        <v/>
      </c>
      <c r="I99" s="1" t="str">
        <f t="shared" si="11"/>
        <v/>
      </c>
      <c r="J99" s="1" t="str">
        <f t="shared" si="10"/>
        <v/>
      </c>
      <c r="K99" s="2" t="str">
        <f t="shared" si="12"/>
        <v/>
      </c>
      <c r="L99" s="43" t="str">
        <f>Attestation!T81</f>
        <v/>
      </c>
      <c r="R99" s="170"/>
    </row>
    <row r="100" spans="1:18" ht="13.5" customHeight="1" x14ac:dyDescent="0.2">
      <c r="A100" s="132" t="str">
        <f t="shared" si="13"/>
        <v/>
      </c>
      <c r="B100" s="169" t="str">
        <f>IF(Extraction!A79="","",Extraction!A79)</f>
        <v/>
      </c>
      <c r="C100" s="169" t="str">
        <f>IF(Extraction!A79="","",Extraction!C79)</f>
        <v/>
      </c>
      <c r="D100" s="170" t="str">
        <f>IF(Extraction!A79="","",Extraction!D79)</f>
        <v/>
      </c>
      <c r="E100" s="170" t="str">
        <f>IF(Extraction!A79="","",Extraction!E79)</f>
        <v/>
      </c>
      <c r="F100" s="381"/>
      <c r="G100" s="444" t="str">
        <f>IF(Extraction!A79="","",Extraction!B79)</f>
        <v/>
      </c>
      <c r="H100" s="1" t="str">
        <f t="shared" si="9"/>
        <v/>
      </c>
      <c r="I100" s="1" t="str">
        <f t="shared" si="11"/>
        <v/>
      </c>
      <c r="J100" s="1" t="str">
        <f t="shared" si="10"/>
        <v/>
      </c>
      <c r="K100" s="2" t="str">
        <f t="shared" si="12"/>
        <v/>
      </c>
      <c r="L100" s="43" t="str">
        <f>Attestation!T82</f>
        <v/>
      </c>
      <c r="R100" s="170"/>
    </row>
    <row r="101" spans="1:18" ht="13.5" customHeight="1" x14ac:dyDescent="0.2">
      <c r="A101" s="132" t="str">
        <f t="shared" si="13"/>
        <v/>
      </c>
      <c r="B101" s="169" t="str">
        <f>IF(Extraction!A80="","",Extraction!A80)</f>
        <v/>
      </c>
      <c r="C101" s="169" t="str">
        <f>IF(Extraction!A80="","",Extraction!C80)</f>
        <v/>
      </c>
      <c r="D101" s="170" t="str">
        <f>IF(Extraction!A80="","",Extraction!D80)</f>
        <v/>
      </c>
      <c r="E101" s="170" t="str">
        <f>IF(Extraction!A80="","",Extraction!E80)</f>
        <v/>
      </c>
      <c r="F101" s="381"/>
      <c r="G101" s="444" t="str">
        <f>IF(Extraction!A80="","",Extraction!B80)</f>
        <v/>
      </c>
      <c r="H101" s="1" t="str">
        <f t="shared" si="9"/>
        <v/>
      </c>
      <c r="I101" s="1" t="str">
        <f t="shared" si="11"/>
        <v/>
      </c>
      <c r="J101" s="1" t="str">
        <f t="shared" si="10"/>
        <v/>
      </c>
      <c r="K101" s="2" t="str">
        <f t="shared" si="12"/>
        <v/>
      </c>
      <c r="L101" s="43" t="str">
        <f>Attestation!T83</f>
        <v/>
      </c>
      <c r="R101" s="170"/>
    </row>
    <row r="102" spans="1:18" ht="13.5" customHeight="1" x14ac:dyDescent="0.2">
      <c r="A102" s="132" t="str">
        <f t="shared" si="13"/>
        <v/>
      </c>
      <c r="B102" s="169" t="str">
        <f>IF(Extraction!A81="","",Extraction!A81)</f>
        <v/>
      </c>
      <c r="C102" s="169" t="str">
        <f>IF(Extraction!A81="","",Extraction!C81)</f>
        <v/>
      </c>
      <c r="D102" s="170" t="str">
        <f>IF(Extraction!A81="","",Extraction!D81)</f>
        <v/>
      </c>
      <c r="E102" s="170" t="str">
        <f>IF(Extraction!A81="","",Extraction!E81)</f>
        <v/>
      </c>
      <c r="F102" s="381"/>
      <c r="G102" s="444" t="str">
        <f>IF(Extraction!A81="","",Extraction!B81)</f>
        <v/>
      </c>
      <c r="H102" s="1" t="str">
        <f t="shared" si="9"/>
        <v/>
      </c>
      <c r="I102" s="1" t="str">
        <f t="shared" si="11"/>
        <v/>
      </c>
      <c r="J102" s="1" t="str">
        <f t="shared" si="10"/>
        <v/>
      </c>
      <c r="K102" s="2" t="str">
        <f t="shared" si="12"/>
        <v/>
      </c>
      <c r="L102" s="43" t="str">
        <f>Attestation!T84</f>
        <v/>
      </c>
      <c r="R102" s="170"/>
    </row>
    <row r="103" spans="1:18" ht="13.5" customHeight="1" x14ac:dyDescent="0.2">
      <c r="A103" s="132" t="str">
        <f t="shared" si="13"/>
        <v/>
      </c>
      <c r="B103" s="169" t="str">
        <f>IF(Extraction!A82="","",Extraction!A82)</f>
        <v/>
      </c>
      <c r="C103" s="169" t="str">
        <f>IF(Extraction!A82="","",Extraction!C82)</f>
        <v/>
      </c>
      <c r="D103" s="170" t="str">
        <f>IF(Extraction!A82="","",Extraction!D82)</f>
        <v/>
      </c>
      <c r="E103" s="170" t="str">
        <f>IF(Extraction!A82="","",Extraction!E82)</f>
        <v/>
      </c>
      <c r="F103" s="381"/>
      <c r="G103" s="444" t="str">
        <f>IF(Extraction!A82="","",Extraction!B82)</f>
        <v/>
      </c>
      <c r="H103" s="1" t="str">
        <f t="shared" si="9"/>
        <v/>
      </c>
      <c r="I103" s="1" t="str">
        <f t="shared" si="11"/>
        <v/>
      </c>
      <c r="J103" s="1" t="str">
        <f t="shared" si="10"/>
        <v/>
      </c>
      <c r="K103" s="2" t="str">
        <f t="shared" si="12"/>
        <v/>
      </c>
      <c r="L103" s="43" t="str">
        <f>Attestation!T85</f>
        <v/>
      </c>
      <c r="R103" s="170"/>
    </row>
    <row r="104" spans="1:18" ht="13.5" customHeight="1" x14ac:dyDescent="0.2">
      <c r="A104" s="132" t="str">
        <f t="shared" si="13"/>
        <v/>
      </c>
      <c r="B104" s="169" t="str">
        <f>IF(Extraction!A83="","",Extraction!A83)</f>
        <v/>
      </c>
      <c r="C104" s="169" t="str">
        <f>IF(Extraction!A83="","",Extraction!C83)</f>
        <v/>
      </c>
      <c r="D104" s="170" t="str">
        <f>IF(Extraction!A83="","",Extraction!D83)</f>
        <v/>
      </c>
      <c r="E104" s="170" t="str">
        <f>IF(Extraction!A83="","",Extraction!E83)</f>
        <v/>
      </c>
      <c r="F104" s="381"/>
      <c r="G104" s="444" t="str">
        <f>IF(Extraction!A83="","",Extraction!B83)</f>
        <v/>
      </c>
      <c r="H104" s="1" t="str">
        <f t="shared" si="9"/>
        <v/>
      </c>
      <c r="I104" s="1" t="str">
        <f t="shared" si="11"/>
        <v/>
      </c>
      <c r="J104" s="1" t="str">
        <f t="shared" si="10"/>
        <v/>
      </c>
      <c r="K104" s="2" t="str">
        <f t="shared" si="12"/>
        <v/>
      </c>
      <c r="L104" s="43" t="str">
        <f>Attestation!T86</f>
        <v/>
      </c>
      <c r="R104" s="170"/>
    </row>
    <row r="105" spans="1:18" ht="13.5" customHeight="1" x14ac:dyDescent="0.2">
      <c r="A105" s="132" t="str">
        <f t="shared" si="13"/>
        <v/>
      </c>
      <c r="B105" s="169" t="str">
        <f>IF(Extraction!A84="","",Extraction!A84)</f>
        <v/>
      </c>
      <c r="C105" s="169" t="str">
        <f>IF(Extraction!A84="","",Extraction!C84)</f>
        <v/>
      </c>
      <c r="D105" s="170" t="str">
        <f>IF(Extraction!A84="","",Extraction!D84)</f>
        <v/>
      </c>
      <c r="E105" s="170" t="str">
        <f>IF(Extraction!A84="","",Extraction!E84)</f>
        <v/>
      </c>
      <c r="F105" s="381"/>
      <c r="G105" s="444" t="str">
        <f>IF(Extraction!A84="","",Extraction!B84)</f>
        <v/>
      </c>
      <c r="H105" s="1" t="str">
        <f t="shared" si="9"/>
        <v/>
      </c>
      <c r="I105" s="1" t="str">
        <f t="shared" si="11"/>
        <v/>
      </c>
      <c r="J105" s="1" t="str">
        <f t="shared" si="10"/>
        <v/>
      </c>
      <c r="K105" s="2" t="str">
        <f t="shared" si="12"/>
        <v/>
      </c>
      <c r="L105" s="43" t="str">
        <f>Attestation!T87</f>
        <v/>
      </c>
      <c r="R105" s="170"/>
    </row>
    <row r="106" spans="1:18" s="127" customFormat="1" x14ac:dyDescent="0.2">
      <c r="A106" s="130"/>
      <c r="B106" s="171"/>
      <c r="C106" s="171"/>
      <c r="D106" s="172"/>
      <c r="E106" s="172"/>
      <c r="F106" s="172"/>
      <c r="G106" s="172"/>
      <c r="K106" s="128"/>
      <c r="R106" s="172"/>
    </row>
    <row r="107" spans="1:18" s="127" customFormat="1" x14ac:dyDescent="0.2">
      <c r="A107" s="130"/>
      <c r="B107" s="171"/>
      <c r="C107" s="171"/>
      <c r="D107" s="172"/>
      <c r="E107" s="172"/>
      <c r="F107" s="172"/>
      <c r="G107" s="172"/>
      <c r="K107" s="128"/>
      <c r="R107" s="172"/>
    </row>
    <row r="108" spans="1:18" s="127" customFormat="1" x14ac:dyDescent="0.2">
      <c r="A108" s="130"/>
      <c r="B108" s="171"/>
      <c r="C108" s="171"/>
      <c r="D108" s="172"/>
      <c r="E108" s="172"/>
      <c r="F108" s="172"/>
      <c r="G108" s="172"/>
      <c r="K108" s="128"/>
      <c r="R108" s="172"/>
    </row>
    <row r="109" spans="1:18" s="127" customFormat="1" x14ac:dyDescent="0.2">
      <c r="A109" s="130"/>
      <c r="B109" s="171"/>
      <c r="C109" s="171"/>
      <c r="D109" s="172"/>
      <c r="E109" s="172"/>
      <c r="F109" s="172"/>
      <c r="G109" s="172"/>
      <c r="K109" s="128"/>
      <c r="R109" s="172"/>
    </row>
    <row r="110" spans="1:18" s="127" customFormat="1" x14ac:dyDescent="0.2">
      <c r="A110" s="130"/>
      <c r="B110" s="171"/>
      <c r="C110" s="171"/>
      <c r="D110" s="172"/>
      <c r="E110" s="172"/>
      <c r="F110" s="172"/>
      <c r="G110" s="172"/>
      <c r="K110" s="128"/>
      <c r="R110" s="172"/>
    </row>
    <row r="111" spans="1:18" s="127" customFormat="1" x14ac:dyDescent="0.2">
      <c r="A111" s="130"/>
      <c r="B111" s="171"/>
      <c r="C111" s="171"/>
      <c r="D111" s="172"/>
      <c r="E111" s="172"/>
      <c r="F111" s="172"/>
      <c r="G111" s="172"/>
      <c r="K111" s="128"/>
      <c r="R111" s="172"/>
    </row>
    <row r="112" spans="1:18" s="127" customFormat="1" x14ac:dyDescent="0.2">
      <c r="A112" s="130"/>
      <c r="B112" s="171"/>
      <c r="C112" s="171"/>
      <c r="D112" s="172"/>
      <c r="E112" s="172"/>
      <c r="F112" s="172"/>
      <c r="G112" s="172"/>
      <c r="K112" s="128"/>
      <c r="R112" s="172"/>
    </row>
    <row r="113" spans="1:18" s="127" customFormat="1" x14ac:dyDescent="0.2">
      <c r="A113" s="130"/>
      <c r="B113" s="171"/>
      <c r="C113" s="171"/>
      <c r="D113" s="172"/>
      <c r="E113" s="172"/>
      <c r="F113" s="172"/>
      <c r="G113" s="172"/>
      <c r="K113" s="128"/>
      <c r="R113" s="172"/>
    </row>
    <row r="114" spans="1:18" s="127" customFormat="1" x14ac:dyDescent="0.2">
      <c r="A114" s="130"/>
      <c r="B114" s="171"/>
      <c r="C114" s="171"/>
      <c r="D114" s="172"/>
      <c r="E114" s="172"/>
      <c r="F114" s="172"/>
      <c r="G114" s="172"/>
      <c r="K114" s="128"/>
      <c r="R114" s="172"/>
    </row>
    <row r="115" spans="1:18" s="127" customFormat="1" x14ac:dyDescent="0.2">
      <c r="A115" s="130"/>
      <c r="B115" s="171"/>
      <c r="C115" s="171"/>
      <c r="D115" s="172"/>
      <c r="E115" s="172"/>
      <c r="F115" s="172"/>
      <c r="G115" s="172"/>
      <c r="K115" s="128"/>
      <c r="R115" s="172"/>
    </row>
    <row r="116" spans="1:18" s="127" customFormat="1" x14ac:dyDescent="0.2">
      <c r="A116" s="130"/>
      <c r="B116" s="171"/>
      <c r="C116" s="171"/>
      <c r="D116" s="172"/>
      <c r="E116" s="172"/>
      <c r="F116" s="172"/>
      <c r="G116" s="172"/>
      <c r="K116" s="128"/>
      <c r="R116" s="172"/>
    </row>
    <row r="117" spans="1:18" s="127" customFormat="1" x14ac:dyDescent="0.2">
      <c r="A117" s="130"/>
      <c r="B117" s="171"/>
      <c r="C117" s="171"/>
      <c r="D117" s="172"/>
      <c r="E117" s="172"/>
      <c r="F117" s="172"/>
      <c r="G117" s="172"/>
      <c r="K117" s="128"/>
      <c r="R117" s="172"/>
    </row>
    <row r="118" spans="1:18" s="127" customFormat="1" x14ac:dyDescent="0.2">
      <c r="A118" s="130"/>
      <c r="B118" s="171"/>
      <c r="C118" s="171"/>
      <c r="D118" s="172"/>
      <c r="E118" s="172"/>
      <c r="F118" s="172"/>
      <c r="G118" s="172"/>
      <c r="K118" s="128"/>
      <c r="R118" s="172"/>
    </row>
    <row r="119" spans="1:18" s="127" customFormat="1" x14ac:dyDescent="0.2">
      <c r="A119" s="130"/>
      <c r="B119" s="171"/>
      <c r="C119" s="171"/>
      <c r="D119" s="172"/>
      <c r="E119" s="172"/>
      <c r="F119" s="172"/>
      <c r="G119" s="172"/>
      <c r="K119" s="128"/>
      <c r="R119" s="172"/>
    </row>
    <row r="120" spans="1:18" s="127" customFormat="1" x14ac:dyDescent="0.2">
      <c r="A120" s="130"/>
      <c r="B120" s="171"/>
      <c r="C120" s="171"/>
      <c r="D120" s="172"/>
      <c r="E120" s="172"/>
      <c r="F120" s="172"/>
      <c r="G120" s="172"/>
      <c r="K120" s="128"/>
      <c r="R120" s="172"/>
    </row>
    <row r="121" spans="1:18" s="127" customFormat="1" x14ac:dyDescent="0.2">
      <c r="A121" s="130"/>
      <c r="B121" s="171"/>
      <c r="C121" s="171"/>
      <c r="D121" s="172"/>
      <c r="E121" s="172"/>
      <c r="F121" s="172"/>
      <c r="G121" s="172"/>
      <c r="K121" s="128"/>
      <c r="R121" s="172"/>
    </row>
    <row r="122" spans="1:18" s="127" customFormat="1" x14ac:dyDescent="0.2">
      <c r="A122" s="130"/>
      <c r="B122" s="171"/>
      <c r="C122" s="171"/>
      <c r="D122" s="172"/>
      <c r="E122" s="172"/>
      <c r="F122" s="172"/>
      <c r="G122" s="172"/>
      <c r="K122" s="128"/>
      <c r="R122" s="172"/>
    </row>
    <row r="123" spans="1:18" s="127" customFormat="1" x14ac:dyDescent="0.2">
      <c r="A123" s="130"/>
      <c r="B123" s="171"/>
      <c r="C123" s="171"/>
      <c r="D123" s="172"/>
      <c r="E123" s="172"/>
      <c r="F123" s="172"/>
      <c r="G123" s="172"/>
      <c r="K123" s="128"/>
      <c r="R123" s="172"/>
    </row>
    <row r="124" spans="1:18" s="127" customFormat="1" x14ac:dyDescent="0.2">
      <c r="A124" s="130"/>
      <c r="B124" s="171"/>
      <c r="C124" s="171"/>
      <c r="D124" s="172"/>
      <c r="E124" s="172"/>
      <c r="F124" s="172"/>
      <c r="G124" s="172"/>
      <c r="K124" s="128"/>
      <c r="R124" s="172"/>
    </row>
    <row r="125" spans="1:18" s="127" customFormat="1" x14ac:dyDescent="0.2">
      <c r="A125" s="130"/>
      <c r="B125" s="171"/>
      <c r="C125" s="171"/>
      <c r="D125" s="172"/>
      <c r="E125" s="172"/>
      <c r="F125" s="172"/>
      <c r="G125" s="172"/>
      <c r="K125" s="128"/>
      <c r="R125" s="172"/>
    </row>
    <row r="126" spans="1:18" s="127" customFormat="1" x14ac:dyDescent="0.2">
      <c r="A126" s="130"/>
      <c r="B126" s="171"/>
      <c r="C126" s="171"/>
      <c r="D126" s="172"/>
      <c r="E126" s="172"/>
      <c r="F126" s="172"/>
      <c r="G126" s="172"/>
      <c r="K126" s="128"/>
      <c r="R126" s="172"/>
    </row>
    <row r="127" spans="1:18" s="127" customFormat="1" x14ac:dyDescent="0.2">
      <c r="A127" s="130"/>
      <c r="B127" s="171"/>
      <c r="C127" s="171"/>
      <c r="D127" s="172"/>
      <c r="E127" s="172"/>
      <c r="F127" s="172"/>
      <c r="G127" s="172"/>
      <c r="K127" s="128"/>
      <c r="R127" s="172"/>
    </row>
    <row r="128" spans="1:18" s="127" customFormat="1" x14ac:dyDescent="0.2">
      <c r="A128" s="130"/>
      <c r="B128" s="171"/>
      <c r="C128" s="171"/>
      <c r="D128" s="172"/>
      <c r="E128" s="172"/>
      <c r="F128" s="172"/>
      <c r="G128" s="172"/>
      <c r="K128" s="128"/>
      <c r="R128" s="172"/>
    </row>
    <row r="129" spans="1:18" s="127" customFormat="1" x14ac:dyDescent="0.2">
      <c r="A129" s="130"/>
      <c r="B129" s="171"/>
      <c r="C129" s="171"/>
      <c r="D129" s="172"/>
      <c r="E129" s="172"/>
      <c r="F129" s="172"/>
      <c r="G129" s="172"/>
      <c r="K129" s="128"/>
      <c r="R129" s="172"/>
    </row>
    <row r="130" spans="1:18" s="127" customFormat="1" x14ac:dyDescent="0.2">
      <c r="A130" s="130"/>
      <c r="B130" s="171"/>
      <c r="C130" s="171"/>
      <c r="D130" s="172"/>
      <c r="E130" s="172"/>
      <c r="F130" s="172"/>
      <c r="G130" s="172"/>
      <c r="K130" s="128"/>
      <c r="R130" s="172"/>
    </row>
    <row r="131" spans="1:18" s="127" customFormat="1" x14ac:dyDescent="0.2">
      <c r="A131" s="130"/>
      <c r="B131" s="171"/>
      <c r="C131" s="171"/>
      <c r="D131" s="172"/>
      <c r="E131" s="172"/>
      <c r="F131" s="172"/>
      <c r="G131" s="172"/>
      <c r="K131" s="128"/>
      <c r="R131" s="172"/>
    </row>
    <row r="132" spans="1:18" s="127" customFormat="1" x14ac:dyDescent="0.2">
      <c r="A132" s="130"/>
      <c r="B132" s="171"/>
      <c r="C132" s="171"/>
      <c r="D132" s="172"/>
      <c r="E132" s="172"/>
      <c r="F132" s="172"/>
      <c r="G132" s="172"/>
      <c r="K132" s="128"/>
      <c r="R132" s="172"/>
    </row>
    <row r="133" spans="1:18" s="127" customFormat="1" x14ac:dyDescent="0.2">
      <c r="A133" s="130"/>
      <c r="B133" s="171"/>
      <c r="C133" s="171"/>
      <c r="D133" s="172"/>
      <c r="E133" s="172"/>
      <c r="F133" s="172"/>
      <c r="G133" s="172"/>
      <c r="K133" s="128"/>
      <c r="R133" s="172"/>
    </row>
    <row r="134" spans="1:18" s="127" customFormat="1" x14ac:dyDescent="0.2">
      <c r="A134" s="130"/>
      <c r="B134" s="171"/>
      <c r="C134" s="171"/>
      <c r="D134" s="172"/>
      <c r="E134" s="172"/>
      <c r="F134" s="172"/>
      <c r="G134" s="172"/>
      <c r="K134" s="128"/>
      <c r="R134" s="172"/>
    </row>
    <row r="135" spans="1:18" s="127" customFormat="1" x14ac:dyDescent="0.2">
      <c r="A135" s="130"/>
      <c r="B135" s="171"/>
      <c r="C135" s="171"/>
      <c r="D135" s="172"/>
      <c r="E135" s="172"/>
      <c r="F135" s="172"/>
      <c r="G135" s="172"/>
      <c r="K135" s="128"/>
      <c r="R135" s="172"/>
    </row>
    <row r="136" spans="1:18" s="127" customFormat="1" x14ac:dyDescent="0.2">
      <c r="A136" s="130"/>
      <c r="B136" s="171"/>
      <c r="C136" s="171"/>
      <c r="D136" s="172"/>
      <c r="E136" s="172"/>
      <c r="F136" s="172"/>
      <c r="G136" s="172"/>
      <c r="K136" s="128"/>
      <c r="R136" s="172"/>
    </row>
    <row r="137" spans="1:18" s="127" customFormat="1" x14ac:dyDescent="0.2">
      <c r="A137" s="130"/>
      <c r="B137" s="171"/>
      <c r="C137" s="171"/>
      <c r="D137" s="172"/>
      <c r="E137" s="172"/>
      <c r="F137" s="172"/>
      <c r="G137" s="172"/>
      <c r="K137" s="128"/>
      <c r="R137" s="172"/>
    </row>
    <row r="138" spans="1:18" s="127" customFormat="1" x14ac:dyDescent="0.2">
      <c r="A138" s="130"/>
      <c r="B138" s="171"/>
      <c r="C138" s="171"/>
      <c r="D138" s="172"/>
      <c r="E138" s="172"/>
      <c r="F138" s="172"/>
      <c r="G138" s="172"/>
      <c r="K138" s="128"/>
      <c r="R138" s="172"/>
    </row>
    <row r="139" spans="1:18" s="127" customFormat="1" x14ac:dyDescent="0.2">
      <c r="A139" s="130"/>
      <c r="B139" s="171"/>
      <c r="C139" s="171"/>
      <c r="D139" s="172"/>
      <c r="E139" s="172"/>
      <c r="F139" s="172"/>
      <c r="G139" s="172"/>
      <c r="K139" s="128"/>
      <c r="R139" s="172"/>
    </row>
    <row r="140" spans="1:18" s="127" customFormat="1" x14ac:dyDescent="0.2">
      <c r="A140" s="130"/>
      <c r="B140" s="171"/>
      <c r="C140" s="171"/>
      <c r="D140" s="172"/>
      <c r="E140" s="172"/>
      <c r="F140" s="172"/>
      <c r="G140" s="172"/>
      <c r="K140" s="128"/>
      <c r="R140" s="172"/>
    </row>
    <row r="141" spans="1:18" s="127" customFormat="1" x14ac:dyDescent="0.2">
      <c r="A141" s="130"/>
      <c r="B141" s="171"/>
      <c r="C141" s="171"/>
      <c r="D141" s="172"/>
      <c r="E141" s="172"/>
      <c r="F141" s="172"/>
      <c r="G141" s="172"/>
      <c r="K141" s="128"/>
      <c r="R141" s="172"/>
    </row>
    <row r="142" spans="1:18" s="127" customFormat="1" x14ac:dyDescent="0.2">
      <c r="A142" s="130"/>
      <c r="B142" s="171"/>
      <c r="C142" s="171"/>
      <c r="D142" s="172"/>
      <c r="E142" s="172"/>
      <c r="F142" s="172"/>
      <c r="G142" s="172"/>
      <c r="K142" s="128"/>
      <c r="R142" s="172"/>
    </row>
    <row r="143" spans="1:18" s="127" customFormat="1" x14ac:dyDescent="0.2">
      <c r="A143" s="130"/>
      <c r="B143" s="171"/>
      <c r="C143" s="171"/>
      <c r="D143" s="172"/>
      <c r="E143" s="172"/>
      <c r="F143" s="172"/>
      <c r="G143" s="172"/>
      <c r="K143" s="128"/>
      <c r="R143" s="172"/>
    </row>
    <row r="144" spans="1:18" s="127" customFormat="1" x14ac:dyDescent="0.2">
      <c r="A144" s="130"/>
      <c r="B144" s="171"/>
      <c r="C144" s="171"/>
      <c r="D144" s="172"/>
      <c r="E144" s="172"/>
      <c r="F144" s="172"/>
      <c r="G144" s="172"/>
      <c r="K144" s="128"/>
      <c r="R144" s="172"/>
    </row>
    <row r="145" spans="1:18" s="127" customFormat="1" x14ac:dyDescent="0.2">
      <c r="A145" s="130"/>
      <c r="B145" s="171"/>
      <c r="C145" s="171"/>
      <c r="D145" s="172"/>
      <c r="E145" s="172"/>
      <c r="F145" s="172"/>
      <c r="G145" s="172"/>
      <c r="K145" s="128"/>
      <c r="R145" s="172"/>
    </row>
    <row r="146" spans="1:18" s="127" customFormat="1" x14ac:dyDescent="0.2">
      <c r="A146" s="130"/>
      <c r="B146" s="171"/>
      <c r="C146" s="171"/>
      <c r="D146" s="172"/>
      <c r="E146" s="172"/>
      <c r="F146" s="172"/>
      <c r="G146" s="172"/>
      <c r="K146" s="128"/>
      <c r="R146" s="172"/>
    </row>
    <row r="147" spans="1:18" s="127" customFormat="1" x14ac:dyDescent="0.2">
      <c r="A147" s="130"/>
      <c r="B147" s="171"/>
      <c r="C147" s="171"/>
      <c r="D147" s="172"/>
      <c r="E147" s="172"/>
      <c r="F147" s="172"/>
      <c r="G147" s="172"/>
      <c r="K147" s="128"/>
      <c r="R147" s="172"/>
    </row>
    <row r="148" spans="1:18" s="127" customFormat="1" x14ac:dyDescent="0.2">
      <c r="A148" s="130"/>
      <c r="B148" s="171"/>
      <c r="C148" s="171"/>
      <c r="D148" s="172"/>
      <c r="E148" s="172"/>
      <c r="F148" s="172"/>
      <c r="G148" s="172"/>
      <c r="K148" s="128"/>
      <c r="R148" s="172"/>
    </row>
    <row r="149" spans="1:18" s="127" customFormat="1" x14ac:dyDescent="0.2">
      <c r="A149" s="130"/>
      <c r="B149" s="171"/>
      <c r="C149" s="171"/>
      <c r="D149" s="172"/>
      <c r="E149" s="172"/>
      <c r="F149" s="172"/>
      <c r="G149" s="172"/>
      <c r="K149" s="128"/>
      <c r="R149" s="172"/>
    </row>
    <row r="150" spans="1:18" s="127" customFormat="1" x14ac:dyDescent="0.2">
      <c r="A150" s="130"/>
      <c r="B150" s="171"/>
      <c r="C150" s="171"/>
      <c r="D150" s="172"/>
      <c r="E150" s="172"/>
      <c r="F150" s="172"/>
      <c r="G150" s="172"/>
      <c r="K150" s="128"/>
      <c r="R150" s="172"/>
    </row>
    <row r="151" spans="1:18" s="127" customFormat="1" x14ac:dyDescent="0.2">
      <c r="A151" s="130"/>
      <c r="B151" s="171"/>
      <c r="C151" s="171"/>
      <c r="D151" s="172"/>
      <c r="E151" s="172"/>
      <c r="F151" s="172"/>
      <c r="G151" s="172"/>
      <c r="K151" s="128"/>
      <c r="R151" s="172"/>
    </row>
    <row r="152" spans="1:18" s="127" customFormat="1" x14ac:dyDescent="0.2">
      <c r="A152" s="130"/>
      <c r="B152" s="171"/>
      <c r="C152" s="171"/>
      <c r="D152" s="172"/>
      <c r="E152" s="172"/>
      <c r="F152" s="172"/>
      <c r="G152" s="172"/>
      <c r="K152" s="128"/>
      <c r="R152" s="172"/>
    </row>
    <row r="153" spans="1:18" s="127" customFormat="1" x14ac:dyDescent="0.2">
      <c r="A153" s="130"/>
      <c r="B153" s="171"/>
      <c r="C153" s="171"/>
      <c r="D153" s="172"/>
      <c r="E153" s="172"/>
      <c r="F153" s="172"/>
      <c r="G153" s="172"/>
      <c r="K153" s="128"/>
      <c r="R153" s="172"/>
    </row>
    <row r="154" spans="1:18" s="127" customFormat="1" x14ac:dyDescent="0.2">
      <c r="A154" s="130"/>
      <c r="B154" s="171"/>
      <c r="C154" s="171"/>
      <c r="D154" s="172"/>
      <c r="E154" s="172"/>
      <c r="F154" s="172"/>
      <c r="G154" s="172"/>
      <c r="K154" s="128"/>
      <c r="R154" s="172"/>
    </row>
    <row r="155" spans="1:18" s="127" customFormat="1" x14ac:dyDescent="0.2">
      <c r="A155" s="130"/>
      <c r="B155" s="171"/>
      <c r="C155" s="171"/>
      <c r="D155" s="172"/>
      <c r="E155" s="172"/>
      <c r="F155" s="172"/>
      <c r="G155" s="172"/>
      <c r="K155" s="128"/>
      <c r="R155" s="172"/>
    </row>
    <row r="156" spans="1:18" s="127" customFormat="1" x14ac:dyDescent="0.2">
      <c r="A156" s="130"/>
      <c r="B156" s="171"/>
      <c r="C156" s="171"/>
      <c r="D156" s="172"/>
      <c r="E156" s="172"/>
      <c r="F156" s="172"/>
      <c r="G156" s="172"/>
      <c r="K156" s="128"/>
      <c r="R156" s="172"/>
    </row>
    <row r="157" spans="1:18" x14ac:dyDescent="0.2">
      <c r="A157" s="16"/>
      <c r="B157" s="17"/>
      <c r="C157" s="17"/>
      <c r="D157" s="18"/>
      <c r="H157" s="1" t="str">
        <f t="shared" ref="H157:H188" si="14">IF(B157&lt;&gt;"",CONCATENATE(B157," ",C157),"")</f>
        <v/>
      </c>
      <c r="I157" s="1" t="str">
        <f t="shared" ref="I157:I188" si="15">IF(B157&lt;&gt;"",B157,"")</f>
        <v/>
      </c>
      <c r="J157" s="1" t="str">
        <f t="shared" ref="J157:J188" si="16">IF(B157&lt;&gt;"",C157,"")</f>
        <v/>
      </c>
      <c r="K157" s="2" t="str">
        <f t="shared" ref="K157:K188" si="17">IF(B157&lt;&gt;"",D157,"")</f>
        <v/>
      </c>
    </row>
    <row r="158" spans="1:18" x14ac:dyDescent="0.2">
      <c r="A158" s="16"/>
      <c r="B158" s="17"/>
      <c r="C158" s="17"/>
      <c r="D158" s="18"/>
      <c r="H158" s="1" t="str">
        <f t="shared" si="14"/>
        <v/>
      </c>
      <c r="I158" s="1" t="str">
        <f t="shared" si="15"/>
        <v/>
      </c>
      <c r="J158" s="1" t="str">
        <f t="shared" si="16"/>
        <v/>
      </c>
      <c r="K158" s="2" t="str">
        <f t="shared" si="17"/>
        <v/>
      </c>
    </row>
    <row r="159" spans="1:18" x14ac:dyDescent="0.2">
      <c r="A159" s="16"/>
      <c r="B159" s="17"/>
      <c r="C159" s="17"/>
      <c r="D159" s="18"/>
      <c r="H159" s="1" t="str">
        <f t="shared" si="14"/>
        <v/>
      </c>
      <c r="I159" s="1" t="str">
        <f t="shared" si="15"/>
        <v/>
      </c>
      <c r="J159" s="1" t="str">
        <f t="shared" si="16"/>
        <v/>
      </c>
      <c r="K159" s="2" t="str">
        <f t="shared" si="17"/>
        <v/>
      </c>
    </row>
    <row r="160" spans="1:18" x14ac:dyDescent="0.2">
      <c r="A160" s="16"/>
      <c r="B160" s="17"/>
      <c r="C160" s="17"/>
      <c r="D160" s="18"/>
      <c r="H160" s="1" t="str">
        <f t="shared" si="14"/>
        <v/>
      </c>
      <c r="I160" s="1" t="str">
        <f t="shared" si="15"/>
        <v/>
      </c>
      <c r="J160" s="1" t="str">
        <f t="shared" si="16"/>
        <v/>
      </c>
      <c r="K160" s="2" t="str">
        <f t="shared" si="17"/>
        <v/>
      </c>
    </row>
    <row r="161" spans="1:11" x14ac:dyDescent="0.2">
      <c r="A161" s="16"/>
      <c r="B161" s="17"/>
      <c r="C161" s="17"/>
      <c r="D161" s="18"/>
      <c r="H161" s="1" t="str">
        <f t="shared" si="14"/>
        <v/>
      </c>
      <c r="I161" s="1" t="str">
        <f t="shared" si="15"/>
        <v/>
      </c>
      <c r="J161" s="1" t="str">
        <f t="shared" si="16"/>
        <v/>
      </c>
      <c r="K161" s="2" t="str">
        <f t="shared" si="17"/>
        <v/>
      </c>
    </row>
    <row r="162" spans="1:11" x14ac:dyDescent="0.2">
      <c r="A162" s="16"/>
      <c r="B162" s="17"/>
      <c r="C162" s="17"/>
      <c r="D162" s="18"/>
      <c r="H162" s="1" t="str">
        <f t="shared" si="14"/>
        <v/>
      </c>
      <c r="I162" s="1" t="str">
        <f t="shared" si="15"/>
        <v/>
      </c>
      <c r="J162" s="1" t="str">
        <f t="shared" si="16"/>
        <v/>
      </c>
      <c r="K162" s="2" t="str">
        <f t="shared" si="17"/>
        <v/>
      </c>
    </row>
    <row r="163" spans="1:11" x14ac:dyDescent="0.2">
      <c r="A163" s="16"/>
      <c r="B163" s="17"/>
      <c r="C163" s="17"/>
      <c r="D163" s="18"/>
      <c r="H163" s="1" t="str">
        <f t="shared" si="14"/>
        <v/>
      </c>
      <c r="I163" s="1" t="str">
        <f t="shared" si="15"/>
        <v/>
      </c>
      <c r="J163" s="1" t="str">
        <f t="shared" si="16"/>
        <v/>
      </c>
      <c r="K163" s="2" t="str">
        <f t="shared" si="17"/>
        <v/>
      </c>
    </row>
    <row r="164" spans="1:11" x14ac:dyDescent="0.2">
      <c r="A164" s="16"/>
      <c r="B164" s="17"/>
      <c r="C164" s="17"/>
      <c r="D164" s="18"/>
      <c r="H164" s="1" t="str">
        <f t="shared" si="14"/>
        <v/>
      </c>
      <c r="I164" s="1" t="str">
        <f t="shared" si="15"/>
        <v/>
      </c>
      <c r="J164" s="1" t="str">
        <f t="shared" si="16"/>
        <v/>
      </c>
      <c r="K164" s="2" t="str">
        <f t="shared" si="17"/>
        <v/>
      </c>
    </row>
    <row r="165" spans="1:11" x14ac:dyDescent="0.2">
      <c r="A165" s="16"/>
      <c r="B165" s="17"/>
      <c r="C165" s="17"/>
      <c r="D165" s="18"/>
      <c r="H165" s="1" t="str">
        <f t="shared" si="14"/>
        <v/>
      </c>
      <c r="I165" s="1" t="str">
        <f t="shared" si="15"/>
        <v/>
      </c>
      <c r="J165" s="1" t="str">
        <f t="shared" si="16"/>
        <v/>
      </c>
      <c r="K165" s="2" t="str">
        <f t="shared" si="17"/>
        <v/>
      </c>
    </row>
    <row r="166" spans="1:11" x14ac:dyDescent="0.2">
      <c r="A166" s="16"/>
      <c r="B166" s="17"/>
      <c r="C166" s="17"/>
      <c r="D166" s="18"/>
      <c r="H166" s="1" t="str">
        <f t="shared" si="14"/>
        <v/>
      </c>
      <c r="I166" s="1" t="str">
        <f t="shared" si="15"/>
        <v/>
      </c>
      <c r="J166" s="1" t="str">
        <f t="shared" si="16"/>
        <v/>
      </c>
      <c r="K166" s="2" t="str">
        <f t="shared" si="17"/>
        <v/>
      </c>
    </row>
    <row r="167" spans="1:11" x14ac:dyDescent="0.2">
      <c r="A167" s="16"/>
      <c r="B167" s="17"/>
      <c r="C167" s="17"/>
      <c r="D167" s="18"/>
      <c r="H167" s="1" t="str">
        <f t="shared" si="14"/>
        <v/>
      </c>
      <c r="I167" s="1" t="str">
        <f t="shared" si="15"/>
        <v/>
      </c>
      <c r="J167" s="1" t="str">
        <f t="shared" si="16"/>
        <v/>
      </c>
      <c r="K167" s="2" t="str">
        <f t="shared" si="17"/>
        <v/>
      </c>
    </row>
    <row r="168" spans="1:11" x14ac:dyDescent="0.2">
      <c r="A168" s="16"/>
      <c r="B168" s="17"/>
      <c r="C168" s="17"/>
      <c r="D168" s="18"/>
      <c r="H168" s="1" t="str">
        <f t="shared" si="14"/>
        <v/>
      </c>
      <c r="I168" s="1" t="str">
        <f t="shared" si="15"/>
        <v/>
      </c>
      <c r="J168" s="1" t="str">
        <f t="shared" si="16"/>
        <v/>
      </c>
      <c r="K168" s="2" t="str">
        <f t="shared" si="17"/>
        <v/>
      </c>
    </row>
    <row r="169" spans="1:11" x14ac:dyDescent="0.2">
      <c r="A169" s="16"/>
      <c r="B169" s="17"/>
      <c r="C169" s="17"/>
      <c r="D169" s="18"/>
      <c r="H169" s="1" t="str">
        <f t="shared" si="14"/>
        <v/>
      </c>
      <c r="I169" s="1" t="str">
        <f t="shared" si="15"/>
        <v/>
      </c>
      <c r="J169" s="1" t="str">
        <f t="shared" si="16"/>
        <v/>
      </c>
      <c r="K169" s="2" t="str">
        <f t="shared" si="17"/>
        <v/>
      </c>
    </row>
    <row r="170" spans="1:11" x14ac:dyDescent="0.2">
      <c r="A170" s="16"/>
      <c r="B170" s="17"/>
      <c r="C170" s="17"/>
      <c r="D170" s="18"/>
      <c r="H170" s="1" t="str">
        <f t="shared" si="14"/>
        <v/>
      </c>
      <c r="I170" s="1" t="str">
        <f t="shared" si="15"/>
        <v/>
      </c>
      <c r="J170" s="1" t="str">
        <f t="shared" si="16"/>
        <v/>
      </c>
      <c r="K170" s="2" t="str">
        <f t="shared" si="17"/>
        <v/>
      </c>
    </row>
    <row r="171" spans="1:11" x14ac:dyDescent="0.2">
      <c r="A171" s="16"/>
      <c r="B171" s="17"/>
      <c r="C171" s="17"/>
      <c r="D171" s="18"/>
      <c r="H171" s="1" t="str">
        <f t="shared" si="14"/>
        <v/>
      </c>
      <c r="I171" s="1" t="str">
        <f t="shared" si="15"/>
        <v/>
      </c>
      <c r="J171" s="1" t="str">
        <f t="shared" si="16"/>
        <v/>
      </c>
      <c r="K171" s="2" t="str">
        <f t="shared" si="17"/>
        <v/>
      </c>
    </row>
    <row r="172" spans="1:11" x14ac:dyDescent="0.2">
      <c r="A172" s="16"/>
      <c r="B172" s="17"/>
      <c r="C172" s="17"/>
      <c r="D172" s="18"/>
      <c r="H172" s="1" t="str">
        <f t="shared" si="14"/>
        <v/>
      </c>
      <c r="I172" s="1" t="str">
        <f t="shared" si="15"/>
        <v/>
      </c>
      <c r="J172" s="1" t="str">
        <f t="shared" si="16"/>
        <v/>
      </c>
      <c r="K172" s="2" t="str">
        <f t="shared" si="17"/>
        <v/>
      </c>
    </row>
    <row r="173" spans="1:11" x14ac:dyDescent="0.2">
      <c r="A173" s="16"/>
      <c r="B173" s="17"/>
      <c r="C173" s="17"/>
      <c r="D173" s="18"/>
      <c r="H173" s="1" t="str">
        <f t="shared" si="14"/>
        <v/>
      </c>
      <c r="I173" s="1" t="str">
        <f t="shared" si="15"/>
        <v/>
      </c>
      <c r="J173" s="1" t="str">
        <f t="shared" si="16"/>
        <v/>
      </c>
      <c r="K173" s="2" t="str">
        <f t="shared" si="17"/>
        <v/>
      </c>
    </row>
    <row r="174" spans="1:11" x14ac:dyDescent="0.2">
      <c r="A174" s="16"/>
      <c r="B174" s="17"/>
      <c r="C174" s="17"/>
      <c r="D174" s="18"/>
      <c r="H174" s="1" t="str">
        <f t="shared" si="14"/>
        <v/>
      </c>
      <c r="I174" s="1" t="str">
        <f t="shared" si="15"/>
        <v/>
      </c>
      <c r="J174" s="1" t="str">
        <f t="shared" si="16"/>
        <v/>
      </c>
      <c r="K174" s="2" t="str">
        <f t="shared" si="17"/>
        <v/>
      </c>
    </row>
    <row r="175" spans="1:11" x14ac:dyDescent="0.2">
      <c r="A175" s="16"/>
      <c r="B175" s="17"/>
      <c r="C175" s="17"/>
      <c r="D175" s="18"/>
      <c r="H175" s="1" t="str">
        <f t="shared" si="14"/>
        <v/>
      </c>
      <c r="I175" s="1" t="str">
        <f t="shared" si="15"/>
        <v/>
      </c>
      <c r="J175" s="1" t="str">
        <f t="shared" si="16"/>
        <v/>
      </c>
      <c r="K175" s="2" t="str">
        <f t="shared" si="17"/>
        <v/>
      </c>
    </row>
    <row r="176" spans="1:11" x14ac:dyDescent="0.2">
      <c r="A176" s="16"/>
      <c r="B176" s="17"/>
      <c r="C176" s="17"/>
      <c r="D176" s="18"/>
      <c r="H176" s="1" t="str">
        <f t="shared" si="14"/>
        <v/>
      </c>
      <c r="I176" s="1" t="str">
        <f t="shared" si="15"/>
        <v/>
      </c>
      <c r="J176" s="1" t="str">
        <f t="shared" si="16"/>
        <v/>
      </c>
      <c r="K176" s="2" t="str">
        <f t="shared" si="17"/>
        <v/>
      </c>
    </row>
    <row r="177" spans="1:11" x14ac:dyDescent="0.2">
      <c r="A177" s="16"/>
      <c r="B177" s="17"/>
      <c r="C177" s="17"/>
      <c r="D177" s="18"/>
      <c r="H177" s="1" t="str">
        <f t="shared" si="14"/>
        <v/>
      </c>
      <c r="I177" s="1" t="str">
        <f t="shared" si="15"/>
        <v/>
      </c>
      <c r="J177" s="1" t="str">
        <f t="shared" si="16"/>
        <v/>
      </c>
      <c r="K177" s="2" t="str">
        <f t="shared" si="17"/>
        <v/>
      </c>
    </row>
    <row r="178" spans="1:11" x14ac:dyDescent="0.2">
      <c r="A178" s="16"/>
      <c r="B178" s="17"/>
      <c r="C178" s="17"/>
      <c r="D178" s="18"/>
      <c r="H178" s="1" t="str">
        <f t="shared" si="14"/>
        <v/>
      </c>
      <c r="I178" s="1" t="str">
        <f t="shared" si="15"/>
        <v/>
      </c>
      <c r="J178" s="1" t="str">
        <f t="shared" si="16"/>
        <v/>
      </c>
      <c r="K178" s="2" t="str">
        <f t="shared" si="17"/>
        <v/>
      </c>
    </row>
    <row r="179" spans="1:11" x14ac:dyDescent="0.2">
      <c r="A179" s="16"/>
      <c r="B179" s="17"/>
      <c r="C179" s="17"/>
      <c r="D179" s="18"/>
      <c r="H179" s="1" t="str">
        <f t="shared" si="14"/>
        <v/>
      </c>
      <c r="I179" s="1" t="str">
        <f t="shared" si="15"/>
        <v/>
      </c>
      <c r="J179" s="1" t="str">
        <f t="shared" si="16"/>
        <v/>
      </c>
      <c r="K179" s="2" t="str">
        <f t="shared" si="17"/>
        <v/>
      </c>
    </row>
    <row r="180" spans="1:11" x14ac:dyDescent="0.2">
      <c r="A180" s="16"/>
      <c r="B180" s="17"/>
      <c r="C180" s="17"/>
      <c r="D180" s="18"/>
      <c r="H180" s="1" t="str">
        <f t="shared" si="14"/>
        <v/>
      </c>
      <c r="I180" s="1" t="str">
        <f t="shared" si="15"/>
        <v/>
      </c>
      <c r="J180" s="1" t="str">
        <f t="shared" si="16"/>
        <v/>
      </c>
      <c r="K180" s="2" t="str">
        <f t="shared" si="17"/>
        <v/>
      </c>
    </row>
    <row r="181" spans="1:11" x14ac:dyDescent="0.2">
      <c r="A181" s="16"/>
      <c r="B181" s="17"/>
      <c r="C181" s="17"/>
      <c r="D181" s="18"/>
      <c r="H181" s="1" t="str">
        <f t="shared" si="14"/>
        <v/>
      </c>
      <c r="I181" s="1" t="str">
        <f t="shared" si="15"/>
        <v/>
      </c>
      <c r="J181" s="1" t="str">
        <f t="shared" si="16"/>
        <v/>
      </c>
      <c r="K181" s="2" t="str">
        <f t="shared" si="17"/>
        <v/>
      </c>
    </row>
    <row r="182" spans="1:11" x14ac:dyDescent="0.2">
      <c r="A182" s="16"/>
      <c r="B182" s="17"/>
      <c r="C182" s="17"/>
      <c r="D182" s="18"/>
      <c r="H182" s="1" t="str">
        <f t="shared" si="14"/>
        <v/>
      </c>
      <c r="I182" s="1" t="str">
        <f t="shared" si="15"/>
        <v/>
      </c>
      <c r="J182" s="1" t="str">
        <f t="shared" si="16"/>
        <v/>
      </c>
      <c r="K182" s="2" t="str">
        <f t="shared" si="17"/>
        <v/>
      </c>
    </row>
    <row r="183" spans="1:11" x14ac:dyDescent="0.2">
      <c r="A183" s="16"/>
      <c r="B183" s="17"/>
      <c r="C183" s="17"/>
      <c r="D183" s="18"/>
      <c r="H183" s="1" t="str">
        <f t="shared" si="14"/>
        <v/>
      </c>
      <c r="I183" s="1" t="str">
        <f t="shared" si="15"/>
        <v/>
      </c>
      <c r="J183" s="1" t="str">
        <f t="shared" si="16"/>
        <v/>
      </c>
      <c r="K183" s="2" t="str">
        <f t="shared" si="17"/>
        <v/>
      </c>
    </row>
    <row r="184" spans="1:11" x14ac:dyDescent="0.2">
      <c r="A184" s="16"/>
      <c r="B184" s="17"/>
      <c r="C184" s="17"/>
      <c r="D184" s="18"/>
      <c r="H184" s="1" t="str">
        <f t="shared" si="14"/>
        <v/>
      </c>
      <c r="I184" s="1" t="str">
        <f t="shared" si="15"/>
        <v/>
      </c>
      <c r="J184" s="1" t="str">
        <f t="shared" si="16"/>
        <v/>
      </c>
      <c r="K184" s="2" t="str">
        <f t="shared" si="17"/>
        <v/>
      </c>
    </row>
    <row r="185" spans="1:11" x14ac:dyDescent="0.2">
      <c r="A185" s="16"/>
      <c r="B185" s="17"/>
      <c r="C185" s="17"/>
      <c r="D185" s="18"/>
      <c r="H185" s="1" t="str">
        <f t="shared" si="14"/>
        <v/>
      </c>
      <c r="I185" s="1" t="str">
        <f t="shared" si="15"/>
        <v/>
      </c>
      <c r="J185" s="1" t="str">
        <f t="shared" si="16"/>
        <v/>
      </c>
      <c r="K185" s="2" t="str">
        <f t="shared" si="17"/>
        <v/>
      </c>
    </row>
    <row r="186" spans="1:11" x14ac:dyDescent="0.2">
      <c r="A186" s="16"/>
      <c r="B186" s="17"/>
      <c r="C186" s="17"/>
      <c r="D186" s="18"/>
      <c r="H186" s="1" t="str">
        <f t="shared" si="14"/>
        <v/>
      </c>
      <c r="I186" s="1" t="str">
        <f t="shared" si="15"/>
        <v/>
      </c>
      <c r="J186" s="1" t="str">
        <f t="shared" si="16"/>
        <v/>
      </c>
      <c r="K186" s="2" t="str">
        <f t="shared" si="17"/>
        <v/>
      </c>
    </row>
    <row r="187" spans="1:11" x14ac:dyDescent="0.2">
      <c r="A187" s="16"/>
      <c r="B187" s="17"/>
      <c r="C187" s="17"/>
      <c r="D187" s="18"/>
      <c r="H187" s="1" t="str">
        <f t="shared" si="14"/>
        <v/>
      </c>
      <c r="I187" s="1" t="str">
        <f t="shared" si="15"/>
        <v/>
      </c>
      <c r="J187" s="1" t="str">
        <f t="shared" si="16"/>
        <v/>
      </c>
      <c r="K187" s="2" t="str">
        <f t="shared" si="17"/>
        <v/>
      </c>
    </row>
    <row r="188" spans="1:11" x14ac:dyDescent="0.2">
      <c r="A188" s="16"/>
      <c r="B188" s="17"/>
      <c r="C188" s="17"/>
      <c r="D188" s="18"/>
      <c r="H188" s="1" t="str">
        <f t="shared" si="14"/>
        <v/>
      </c>
      <c r="I188" s="1" t="str">
        <f t="shared" si="15"/>
        <v/>
      </c>
      <c r="J188" s="1" t="str">
        <f t="shared" si="16"/>
        <v/>
      </c>
      <c r="K188" s="2" t="str">
        <f t="shared" si="17"/>
        <v/>
      </c>
    </row>
    <row r="189" spans="1:11" x14ac:dyDescent="0.2">
      <c r="A189" s="16"/>
      <c r="B189" s="17"/>
      <c r="C189" s="17"/>
      <c r="D189" s="18"/>
      <c r="H189" s="1" t="str">
        <f t="shared" ref="H189:H214" si="18">IF(B189&lt;&gt;"",CONCATENATE(B189," ",C189),"")</f>
        <v/>
      </c>
      <c r="I189" s="1" t="str">
        <f t="shared" ref="I189:I215" si="19">IF(B189&lt;&gt;"",B189,"")</f>
        <v/>
      </c>
      <c r="J189" s="1" t="str">
        <f t="shared" ref="J189:J214" si="20">IF(B189&lt;&gt;"",C189,"")</f>
        <v/>
      </c>
      <c r="K189" s="2" t="str">
        <f t="shared" ref="K189:K215" si="21">IF(B189&lt;&gt;"",D189,"")</f>
        <v/>
      </c>
    </row>
    <row r="190" spans="1:11" x14ac:dyDescent="0.2">
      <c r="A190" s="16"/>
      <c r="B190" s="17"/>
      <c r="C190" s="17"/>
      <c r="D190" s="18"/>
      <c r="H190" s="1" t="str">
        <f t="shared" si="18"/>
        <v/>
      </c>
      <c r="I190" s="1" t="str">
        <f t="shared" si="19"/>
        <v/>
      </c>
      <c r="J190" s="1" t="str">
        <f t="shared" si="20"/>
        <v/>
      </c>
      <c r="K190" s="2" t="str">
        <f t="shared" si="21"/>
        <v/>
      </c>
    </row>
    <row r="191" spans="1:11" x14ac:dyDescent="0.2">
      <c r="A191" s="16"/>
      <c r="B191" s="17"/>
      <c r="C191" s="17"/>
      <c r="D191" s="18"/>
      <c r="H191" s="1" t="str">
        <f t="shared" si="18"/>
        <v/>
      </c>
      <c r="I191" s="1" t="str">
        <f t="shared" si="19"/>
        <v/>
      </c>
      <c r="J191" s="1" t="str">
        <f t="shared" si="20"/>
        <v/>
      </c>
      <c r="K191" s="2" t="str">
        <f t="shared" si="21"/>
        <v/>
      </c>
    </row>
    <row r="192" spans="1:11" x14ac:dyDescent="0.2">
      <c r="A192" s="16"/>
      <c r="B192" s="17"/>
      <c r="C192" s="17"/>
      <c r="D192" s="18"/>
      <c r="H192" s="1" t="str">
        <f t="shared" si="18"/>
        <v/>
      </c>
      <c r="I192" s="1" t="str">
        <f t="shared" si="19"/>
        <v/>
      </c>
      <c r="J192" s="1" t="str">
        <f t="shared" si="20"/>
        <v/>
      </c>
      <c r="K192" s="2" t="str">
        <f t="shared" si="21"/>
        <v/>
      </c>
    </row>
    <row r="193" spans="1:11" x14ac:dyDescent="0.2">
      <c r="A193" s="16"/>
      <c r="B193" s="17"/>
      <c r="C193" s="17"/>
      <c r="D193" s="18"/>
      <c r="H193" s="1" t="str">
        <f t="shared" si="18"/>
        <v/>
      </c>
      <c r="I193" s="1" t="str">
        <f t="shared" si="19"/>
        <v/>
      </c>
      <c r="J193" s="1" t="str">
        <f t="shared" si="20"/>
        <v/>
      </c>
      <c r="K193" s="2" t="str">
        <f t="shared" si="21"/>
        <v/>
      </c>
    </row>
    <row r="194" spans="1:11" x14ac:dyDescent="0.2">
      <c r="A194" s="16"/>
      <c r="B194" s="17"/>
      <c r="C194" s="17"/>
      <c r="D194" s="18"/>
      <c r="H194" s="1" t="str">
        <f t="shared" si="18"/>
        <v/>
      </c>
      <c r="I194" s="1" t="str">
        <f t="shared" si="19"/>
        <v/>
      </c>
      <c r="J194" s="1" t="str">
        <f t="shared" si="20"/>
        <v/>
      </c>
      <c r="K194" s="2" t="str">
        <f t="shared" si="21"/>
        <v/>
      </c>
    </row>
    <row r="195" spans="1:11" x14ac:dyDescent="0.2">
      <c r="A195" s="16"/>
      <c r="B195" s="17"/>
      <c r="C195" s="17"/>
      <c r="D195" s="18"/>
      <c r="H195" s="1" t="str">
        <f t="shared" si="18"/>
        <v/>
      </c>
      <c r="I195" s="1" t="str">
        <f t="shared" si="19"/>
        <v/>
      </c>
      <c r="J195" s="1" t="str">
        <f t="shared" si="20"/>
        <v/>
      </c>
      <c r="K195" s="2" t="str">
        <f t="shared" si="21"/>
        <v/>
      </c>
    </row>
    <row r="196" spans="1:11" x14ac:dyDescent="0.2">
      <c r="A196" s="16"/>
      <c r="B196" s="17"/>
      <c r="C196" s="17"/>
      <c r="D196" s="18"/>
      <c r="H196" s="1" t="str">
        <f t="shared" si="18"/>
        <v/>
      </c>
      <c r="I196" s="1" t="str">
        <f t="shared" si="19"/>
        <v/>
      </c>
      <c r="J196" s="1" t="str">
        <f t="shared" si="20"/>
        <v/>
      </c>
      <c r="K196" s="2" t="str">
        <f t="shared" si="21"/>
        <v/>
      </c>
    </row>
    <row r="197" spans="1:11" x14ac:dyDescent="0.2">
      <c r="A197" s="16"/>
      <c r="B197" s="17"/>
      <c r="C197" s="17"/>
      <c r="D197" s="18"/>
      <c r="H197" s="1" t="str">
        <f t="shared" si="18"/>
        <v/>
      </c>
      <c r="I197" s="1" t="str">
        <f t="shared" si="19"/>
        <v/>
      </c>
      <c r="J197" s="1" t="str">
        <f t="shared" si="20"/>
        <v/>
      </c>
      <c r="K197" s="2" t="str">
        <f t="shared" si="21"/>
        <v/>
      </c>
    </row>
    <row r="198" spans="1:11" x14ac:dyDescent="0.2">
      <c r="A198" s="16"/>
      <c r="B198" s="17"/>
      <c r="C198" s="17"/>
      <c r="D198" s="18"/>
      <c r="H198" s="1" t="str">
        <f t="shared" si="18"/>
        <v/>
      </c>
      <c r="I198" s="1" t="str">
        <f t="shared" si="19"/>
        <v/>
      </c>
      <c r="J198" s="1" t="str">
        <f t="shared" si="20"/>
        <v/>
      </c>
      <c r="K198" s="2" t="str">
        <f t="shared" si="21"/>
        <v/>
      </c>
    </row>
    <row r="199" spans="1:11" x14ac:dyDescent="0.2">
      <c r="A199" s="16"/>
      <c r="B199" s="17"/>
      <c r="C199" s="17"/>
      <c r="D199" s="18"/>
      <c r="H199" s="1" t="str">
        <f t="shared" si="18"/>
        <v/>
      </c>
      <c r="I199" s="1" t="str">
        <f t="shared" si="19"/>
        <v/>
      </c>
      <c r="J199" s="1" t="str">
        <f t="shared" si="20"/>
        <v/>
      </c>
      <c r="K199" s="2" t="str">
        <f t="shared" si="21"/>
        <v/>
      </c>
    </row>
    <row r="200" spans="1:11" x14ac:dyDescent="0.2">
      <c r="A200" s="16"/>
      <c r="B200" s="17"/>
      <c r="C200" s="17"/>
      <c r="D200" s="18"/>
      <c r="H200" s="1" t="str">
        <f t="shared" si="18"/>
        <v/>
      </c>
      <c r="I200" s="1" t="str">
        <f t="shared" si="19"/>
        <v/>
      </c>
      <c r="J200" s="1" t="str">
        <f t="shared" si="20"/>
        <v/>
      </c>
      <c r="K200" s="2" t="str">
        <f t="shared" si="21"/>
        <v/>
      </c>
    </row>
    <row r="201" spans="1:11" x14ac:dyDescent="0.2">
      <c r="A201" s="16"/>
      <c r="B201" s="17"/>
      <c r="C201" s="17"/>
      <c r="D201" s="18"/>
      <c r="H201" s="1" t="str">
        <f t="shared" si="18"/>
        <v/>
      </c>
      <c r="I201" s="1" t="str">
        <f t="shared" si="19"/>
        <v/>
      </c>
      <c r="J201" s="1" t="str">
        <f t="shared" si="20"/>
        <v/>
      </c>
      <c r="K201" s="2" t="str">
        <f t="shared" si="21"/>
        <v/>
      </c>
    </row>
    <row r="202" spans="1:11" x14ac:dyDescent="0.2">
      <c r="A202" s="16"/>
      <c r="B202" s="17"/>
      <c r="C202" s="17"/>
      <c r="D202" s="18"/>
      <c r="H202" s="1" t="str">
        <f t="shared" si="18"/>
        <v/>
      </c>
      <c r="I202" s="1" t="str">
        <f t="shared" si="19"/>
        <v/>
      </c>
      <c r="J202" s="1" t="str">
        <f t="shared" si="20"/>
        <v/>
      </c>
      <c r="K202" s="2" t="str">
        <f t="shared" si="21"/>
        <v/>
      </c>
    </row>
    <row r="203" spans="1:11" x14ac:dyDescent="0.2">
      <c r="A203" s="16"/>
      <c r="B203" s="17"/>
      <c r="C203" s="17"/>
      <c r="D203" s="18"/>
      <c r="H203" s="1" t="str">
        <f t="shared" si="18"/>
        <v/>
      </c>
      <c r="I203" s="1" t="str">
        <f t="shared" si="19"/>
        <v/>
      </c>
      <c r="J203" s="1" t="str">
        <f t="shared" si="20"/>
        <v/>
      </c>
      <c r="K203" s="2" t="str">
        <f t="shared" si="21"/>
        <v/>
      </c>
    </row>
    <row r="204" spans="1:11" x14ac:dyDescent="0.2">
      <c r="A204" s="16"/>
      <c r="B204" s="17"/>
      <c r="C204" s="17"/>
      <c r="D204" s="18"/>
      <c r="H204" s="1" t="str">
        <f t="shared" si="18"/>
        <v/>
      </c>
      <c r="I204" s="1" t="str">
        <f t="shared" si="19"/>
        <v/>
      </c>
      <c r="J204" s="1" t="str">
        <f t="shared" si="20"/>
        <v/>
      </c>
      <c r="K204" s="2" t="str">
        <f t="shared" si="21"/>
        <v/>
      </c>
    </row>
    <row r="205" spans="1:11" x14ac:dyDescent="0.2">
      <c r="A205" s="16"/>
      <c r="B205" s="17"/>
      <c r="C205" s="17"/>
      <c r="D205" s="18"/>
      <c r="H205" s="1" t="str">
        <f t="shared" si="18"/>
        <v/>
      </c>
      <c r="I205" s="1" t="str">
        <f t="shared" si="19"/>
        <v/>
      </c>
      <c r="J205" s="1" t="str">
        <f t="shared" si="20"/>
        <v/>
      </c>
      <c r="K205" s="2" t="str">
        <f t="shared" si="21"/>
        <v/>
      </c>
    </row>
    <row r="206" spans="1:11" x14ac:dyDescent="0.2">
      <c r="A206" s="16"/>
      <c r="B206" s="17"/>
      <c r="C206" s="17"/>
      <c r="D206" s="18"/>
      <c r="H206" s="1" t="str">
        <f t="shared" si="18"/>
        <v/>
      </c>
      <c r="I206" s="1" t="str">
        <f t="shared" si="19"/>
        <v/>
      </c>
      <c r="J206" s="1" t="str">
        <f t="shared" si="20"/>
        <v/>
      </c>
      <c r="K206" s="2" t="str">
        <f t="shared" si="21"/>
        <v/>
      </c>
    </row>
    <row r="207" spans="1:11" x14ac:dyDescent="0.2">
      <c r="A207" s="16"/>
      <c r="B207" s="17"/>
      <c r="C207" s="17"/>
      <c r="D207" s="18"/>
      <c r="H207" s="1" t="str">
        <f t="shared" si="18"/>
        <v/>
      </c>
      <c r="I207" s="1" t="str">
        <f t="shared" si="19"/>
        <v/>
      </c>
      <c r="J207" s="1" t="str">
        <f t="shared" si="20"/>
        <v/>
      </c>
      <c r="K207" s="2" t="str">
        <f t="shared" si="21"/>
        <v/>
      </c>
    </row>
    <row r="208" spans="1:11" x14ac:dyDescent="0.2">
      <c r="A208" s="16"/>
      <c r="B208" s="17"/>
      <c r="C208" s="17"/>
      <c r="D208" s="18"/>
      <c r="H208" s="1" t="str">
        <f t="shared" si="18"/>
        <v/>
      </c>
      <c r="I208" s="1" t="str">
        <f t="shared" si="19"/>
        <v/>
      </c>
      <c r="J208" s="1" t="str">
        <f t="shared" si="20"/>
        <v/>
      </c>
      <c r="K208" s="2" t="str">
        <f t="shared" si="21"/>
        <v/>
      </c>
    </row>
    <row r="209" spans="1:11" x14ac:dyDescent="0.2">
      <c r="A209" s="16"/>
      <c r="B209" s="17"/>
      <c r="C209" s="17"/>
      <c r="D209" s="18"/>
      <c r="H209" s="1" t="str">
        <f t="shared" si="18"/>
        <v/>
      </c>
      <c r="I209" s="1" t="str">
        <f t="shared" si="19"/>
        <v/>
      </c>
      <c r="J209" s="1" t="str">
        <f t="shared" si="20"/>
        <v/>
      </c>
      <c r="K209" s="2" t="str">
        <f t="shared" si="21"/>
        <v/>
      </c>
    </row>
    <row r="210" spans="1:11" x14ac:dyDescent="0.2">
      <c r="A210" s="16"/>
      <c r="B210" s="17"/>
      <c r="C210" s="17"/>
      <c r="D210" s="18"/>
      <c r="H210" s="1" t="str">
        <f t="shared" si="18"/>
        <v/>
      </c>
      <c r="I210" s="1" t="str">
        <f t="shared" si="19"/>
        <v/>
      </c>
      <c r="J210" s="1" t="str">
        <f t="shared" si="20"/>
        <v/>
      </c>
      <c r="K210" s="2" t="str">
        <f t="shared" si="21"/>
        <v/>
      </c>
    </row>
    <row r="211" spans="1:11" x14ac:dyDescent="0.2">
      <c r="A211" s="16"/>
      <c r="B211" s="17"/>
      <c r="C211" s="17"/>
      <c r="D211" s="18"/>
      <c r="H211" s="1" t="str">
        <f t="shared" si="18"/>
        <v/>
      </c>
      <c r="I211" s="1" t="str">
        <f t="shared" si="19"/>
        <v/>
      </c>
      <c r="J211" s="1" t="str">
        <f t="shared" si="20"/>
        <v/>
      </c>
      <c r="K211" s="2" t="str">
        <f t="shared" si="21"/>
        <v/>
      </c>
    </row>
    <row r="212" spans="1:11" x14ac:dyDescent="0.2">
      <c r="A212" s="16"/>
      <c r="B212" s="17"/>
      <c r="C212" s="17"/>
      <c r="D212" s="18"/>
      <c r="H212" s="1" t="str">
        <f t="shared" si="18"/>
        <v/>
      </c>
      <c r="I212" s="1" t="str">
        <f t="shared" si="19"/>
        <v/>
      </c>
      <c r="J212" s="1" t="str">
        <f t="shared" si="20"/>
        <v/>
      </c>
      <c r="K212" s="2" t="str">
        <f t="shared" si="21"/>
        <v/>
      </c>
    </row>
    <row r="213" spans="1:11" x14ac:dyDescent="0.2">
      <c r="A213" s="16"/>
      <c r="B213" s="17"/>
      <c r="C213" s="17"/>
      <c r="D213" s="18"/>
      <c r="H213" s="1" t="str">
        <f t="shared" si="18"/>
        <v/>
      </c>
      <c r="I213" s="1" t="str">
        <f t="shared" si="19"/>
        <v/>
      </c>
      <c r="J213" s="1" t="str">
        <f t="shared" si="20"/>
        <v/>
      </c>
      <c r="K213" s="2" t="str">
        <f t="shared" si="21"/>
        <v/>
      </c>
    </row>
    <row r="214" spans="1:11" x14ac:dyDescent="0.2">
      <c r="A214" s="16"/>
      <c r="B214" s="17"/>
      <c r="C214" s="17"/>
      <c r="D214" s="18"/>
      <c r="H214" s="1" t="str">
        <f t="shared" si="18"/>
        <v/>
      </c>
      <c r="I214" s="1" t="str">
        <f t="shared" si="19"/>
        <v/>
      </c>
      <c r="J214" s="1" t="str">
        <f t="shared" si="20"/>
        <v/>
      </c>
      <c r="K214" s="2" t="str">
        <f t="shared" si="21"/>
        <v/>
      </c>
    </row>
    <row r="215" spans="1:11" x14ac:dyDescent="0.2">
      <c r="A215" s="16"/>
      <c r="B215" s="17"/>
      <c r="C215" s="17"/>
      <c r="D215" s="18"/>
      <c r="H215" s="1" t="str">
        <f t="shared" ref="H215:H222" si="22">IF(B215&lt;&gt;"",CONCATENATE(B215," ",C215),"")</f>
        <v/>
      </c>
      <c r="I215" s="1" t="str">
        <f t="shared" si="19"/>
        <v/>
      </c>
      <c r="J215" s="1" t="str">
        <f t="shared" ref="J215:J222" si="23">IF(B215&lt;&gt;"",C215,"")</f>
        <v/>
      </c>
      <c r="K215" s="2" t="str">
        <f t="shared" si="21"/>
        <v/>
      </c>
    </row>
    <row r="216" spans="1:11" x14ac:dyDescent="0.2">
      <c r="A216" s="16"/>
      <c r="B216" s="17"/>
      <c r="C216" s="17"/>
      <c r="D216" s="18"/>
      <c r="H216" s="1" t="str">
        <f t="shared" si="22"/>
        <v/>
      </c>
      <c r="I216" s="1" t="str">
        <f t="shared" ref="I216:I222" si="24">IF(B216&lt;&gt;"",B216,"")</f>
        <v/>
      </c>
      <c r="J216" s="1" t="str">
        <f t="shared" si="23"/>
        <v/>
      </c>
      <c r="K216" s="2" t="str">
        <f t="shared" ref="K216:K222" si="25">IF(B216&lt;&gt;"",D216,"")</f>
        <v/>
      </c>
    </row>
    <row r="217" spans="1:11" x14ac:dyDescent="0.2">
      <c r="A217" s="16"/>
      <c r="B217" s="17"/>
      <c r="C217" s="17"/>
      <c r="D217" s="18"/>
      <c r="H217" s="1" t="str">
        <f t="shared" si="22"/>
        <v/>
      </c>
      <c r="I217" s="1" t="str">
        <f t="shared" si="24"/>
        <v/>
      </c>
      <c r="J217" s="1" t="str">
        <f t="shared" si="23"/>
        <v/>
      </c>
      <c r="K217" s="2" t="str">
        <f t="shared" si="25"/>
        <v/>
      </c>
    </row>
    <row r="218" spans="1:11" x14ac:dyDescent="0.2">
      <c r="A218" s="16"/>
      <c r="B218" s="17"/>
      <c r="C218" s="17"/>
      <c r="D218" s="18"/>
      <c r="H218" s="1" t="str">
        <f t="shared" si="22"/>
        <v/>
      </c>
      <c r="I218" s="1" t="str">
        <f t="shared" si="24"/>
        <v/>
      </c>
      <c r="J218" s="1" t="str">
        <f t="shared" si="23"/>
        <v/>
      </c>
      <c r="K218" s="2" t="str">
        <f t="shared" si="25"/>
        <v/>
      </c>
    </row>
    <row r="219" spans="1:11" x14ac:dyDescent="0.2">
      <c r="A219" s="16"/>
      <c r="B219" s="17"/>
      <c r="C219" s="17"/>
      <c r="D219" s="18"/>
      <c r="H219" s="1" t="str">
        <f t="shared" si="22"/>
        <v/>
      </c>
      <c r="I219" s="1" t="str">
        <f t="shared" si="24"/>
        <v/>
      </c>
      <c r="J219" s="1" t="str">
        <f t="shared" si="23"/>
        <v/>
      </c>
      <c r="K219" s="2" t="str">
        <f t="shared" si="25"/>
        <v/>
      </c>
    </row>
    <row r="220" spans="1:11" x14ac:dyDescent="0.2">
      <c r="A220" s="16"/>
      <c r="B220" s="17"/>
      <c r="C220" s="17"/>
      <c r="D220" s="18"/>
      <c r="H220" s="1" t="str">
        <f t="shared" si="22"/>
        <v/>
      </c>
      <c r="I220" s="1" t="str">
        <f t="shared" si="24"/>
        <v/>
      </c>
      <c r="J220" s="1" t="str">
        <f t="shared" si="23"/>
        <v/>
      </c>
      <c r="K220" s="2" t="str">
        <f t="shared" si="25"/>
        <v/>
      </c>
    </row>
    <row r="221" spans="1:11" x14ac:dyDescent="0.2">
      <c r="A221" s="16"/>
      <c r="B221" s="17"/>
      <c r="C221" s="17"/>
      <c r="D221" s="18"/>
      <c r="H221" s="1" t="str">
        <f t="shared" si="22"/>
        <v/>
      </c>
      <c r="I221" s="1" t="str">
        <f t="shared" si="24"/>
        <v/>
      </c>
      <c r="J221" s="1" t="str">
        <f t="shared" si="23"/>
        <v/>
      </c>
      <c r="K221" s="2" t="str">
        <f t="shared" si="25"/>
        <v/>
      </c>
    </row>
    <row r="222" spans="1:11" x14ac:dyDescent="0.2">
      <c r="A222" s="16"/>
      <c r="B222" s="17"/>
      <c r="C222" s="17"/>
      <c r="D222" s="18"/>
      <c r="H222" s="1" t="str">
        <f t="shared" si="22"/>
        <v/>
      </c>
      <c r="I222" s="1" t="str">
        <f t="shared" si="24"/>
        <v/>
      </c>
      <c r="J222" s="1" t="str">
        <f t="shared" si="23"/>
        <v/>
      </c>
      <c r="K222" s="2" t="str">
        <f t="shared" si="25"/>
        <v/>
      </c>
    </row>
  </sheetData>
  <sheetProtection algorithmName="SHA-512" hashValue="f4bVnsMd6FjwpCpAuf6NNKnUuUZzWCFox+a1aAB5dQJwoUH1P3Y3kwABSIGoeFX+37YoAJVpUTXiZ4FPx7ANaQ==" saltValue="QF37l/nvE7kEmjYmpjDG2Q==" spinCount="100000" sheet="1" objects="1" scenarios="1"/>
  <customSheetViews>
    <customSheetView guid="{290D983C-61CA-46F9-BA33-62726F92F25E}">
      <selection activeCell="E12" sqref="E12"/>
      <pageMargins left="0.7" right="0.7" top="0.75" bottom="0.75" header="0.3" footer="0.3"/>
    </customSheetView>
  </customSheetViews>
  <mergeCells count="24">
    <mergeCell ref="C2:F2"/>
    <mergeCell ref="M23:P23"/>
    <mergeCell ref="M24:P24"/>
    <mergeCell ref="B14:D14"/>
    <mergeCell ref="B15:D15"/>
    <mergeCell ref="A2:B2"/>
    <mergeCell ref="B10:D10"/>
    <mergeCell ref="B12:D12"/>
    <mergeCell ref="B20:D20"/>
    <mergeCell ref="F14:F19"/>
    <mergeCell ref="M26:P26"/>
    <mergeCell ref="M27:P27"/>
    <mergeCell ref="B18:D18"/>
    <mergeCell ref="B19:D19"/>
    <mergeCell ref="E4:F4"/>
    <mergeCell ref="E6:F6"/>
    <mergeCell ref="B16:D16"/>
    <mergeCell ref="B17:D17"/>
    <mergeCell ref="M25:P25"/>
    <mergeCell ref="A21:D21"/>
    <mergeCell ref="E21:G21"/>
    <mergeCell ref="B4:D4"/>
    <mergeCell ref="B6:D6"/>
    <mergeCell ref="B8:D8"/>
  </mergeCells>
  <conditionalFormatting sqref="B23:D105">
    <cfRule type="expression" dxfId="302" priority="5" stopIfTrue="1">
      <formula>MOD(ROW(),2)</formula>
    </cfRule>
    <cfRule type="expression" dxfId="301" priority="6" stopIfTrue="1">
      <formula>MOD(ROW(),2)=0</formula>
    </cfRule>
  </conditionalFormatting>
  <conditionalFormatting sqref="R23:R105">
    <cfRule type="expression" dxfId="300" priority="3" stopIfTrue="1">
      <formula>MOD(ROW(),2)</formula>
    </cfRule>
    <cfRule type="expression" dxfId="299" priority="4" stopIfTrue="1">
      <formula>MOD(ROW(),2)=0</formula>
    </cfRule>
  </conditionalFormatting>
  <conditionalFormatting sqref="B23:G105">
    <cfRule type="expression" dxfId="298" priority="1" stopIfTrue="1">
      <formula>MOD(ROW(),2)</formula>
    </cfRule>
    <cfRule type="expression" dxfId="297" priority="2" stopIfTrue="1">
      <formula>MOD(ROW(),2)=0</formula>
    </cfRule>
  </conditionalFormatting>
  <dataValidations count="4">
    <dataValidation type="list" allowBlank="1" showInputMessage="1" showErrorMessage="1" sqref="B12:D12">
      <formula1>$J$1:$J$10</formula1>
    </dataValidation>
    <dataValidation type="list" allowBlank="1" showInputMessage="1" showErrorMessage="1" sqref="F23:F105">
      <formula1>$B$14:$B$20</formula1>
    </dataValidation>
    <dataValidation type="list" allowBlank="1" showDropDown="1" showInputMessage="1" showErrorMessage="1" promptTitle="Nous contacter" sqref="G2">
      <formula1>$H$2</formula1>
    </dataValidation>
    <dataValidation type="list" allowBlank="1" showInputMessage="1" showErrorMessage="1" sqref="B14:D20">
      <formula1>$T$23:$T$47</formula1>
    </dataValidation>
  </dataValidations>
  <hyperlinks>
    <hyperlink ref="A21" r:id="rId1"/>
    <hyperlink ref="E21" r:id="rId2"/>
  </hyperlinks>
  <pageMargins left="0.7" right="0.7" top="0.75" bottom="0.75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Formulas="1" topLeftCell="E1" zoomScale="80" zoomScaleNormal="80" workbookViewId="0">
      <selection activeCell="H7" sqref="H7"/>
    </sheetView>
  </sheetViews>
  <sheetFormatPr baseColWidth="10" defaultRowHeight="12.75" x14ac:dyDescent="0.2"/>
  <cols>
    <col min="1" max="1" width="45.85546875" style="62" hidden="1" customWidth="1"/>
    <col min="2" max="2" width="133" style="62" bestFit="1" customWidth="1"/>
    <col min="3" max="3" width="128.42578125" style="62" bestFit="1" customWidth="1"/>
    <col min="4" max="4" width="117.28515625" style="62" bestFit="1" customWidth="1"/>
    <col min="5" max="5" width="116.5703125" style="62" bestFit="1" customWidth="1"/>
    <col min="6" max="6" width="114.85546875" style="62" bestFit="1" customWidth="1"/>
    <col min="7" max="7" width="126.7109375" style="62" bestFit="1" customWidth="1"/>
    <col min="8" max="8" width="81" style="62" bestFit="1" customWidth="1"/>
    <col min="9" max="9" width="54.140625" style="62" customWidth="1"/>
    <col min="10" max="10" width="13.42578125" style="62" bestFit="1" customWidth="1"/>
    <col min="11" max="16384" width="11.42578125" style="62"/>
  </cols>
  <sheetData>
    <row r="1" spans="2:10" s="73" customFormat="1" ht="31.5" x14ac:dyDescent="0.2">
      <c r="B1" s="72" t="s">
        <v>268</v>
      </c>
      <c r="C1" s="72" t="s">
        <v>257</v>
      </c>
      <c r="D1" s="72" t="s">
        <v>270</v>
      </c>
      <c r="E1" s="72" t="s">
        <v>271</v>
      </c>
      <c r="F1" s="74" t="s">
        <v>256</v>
      </c>
      <c r="G1" s="72" t="s">
        <v>255</v>
      </c>
      <c r="H1" s="75" t="s">
        <v>253</v>
      </c>
      <c r="I1" s="72" t="s">
        <v>254</v>
      </c>
      <c r="J1" s="261" t="s">
        <v>384</v>
      </c>
    </row>
    <row r="2" spans="2:10" s="80" customFormat="1" ht="33" customHeight="1" x14ac:dyDescent="0.2">
      <c r="B2" s="76"/>
      <c r="C2" s="81" t="s">
        <v>258</v>
      </c>
      <c r="D2" s="76" t="s">
        <v>209</v>
      </c>
      <c r="E2" s="76" t="s">
        <v>103</v>
      </c>
      <c r="F2" s="77" t="s">
        <v>261</v>
      </c>
      <c r="G2" s="78"/>
      <c r="H2" s="79"/>
      <c r="I2" s="78"/>
    </row>
    <row r="3" spans="2:10" ht="15" x14ac:dyDescent="0.2">
      <c r="B3" s="63" t="s">
        <v>193</v>
      </c>
      <c r="C3" s="63" t="s">
        <v>259</v>
      </c>
      <c r="D3" s="63" t="s">
        <v>204</v>
      </c>
      <c r="E3" s="63" t="s">
        <v>210</v>
      </c>
      <c r="F3" s="65" t="s">
        <v>220</v>
      </c>
      <c r="G3" s="63" t="s">
        <v>262</v>
      </c>
      <c r="H3" s="69" t="s">
        <v>245</v>
      </c>
      <c r="I3" s="63" t="s">
        <v>267</v>
      </c>
      <c r="J3" s="63" t="s">
        <v>297</v>
      </c>
    </row>
    <row r="4" spans="2:10" ht="15" x14ac:dyDescent="0.2">
      <c r="B4" s="64" t="s">
        <v>47</v>
      </c>
      <c r="C4" s="64" t="s">
        <v>48</v>
      </c>
      <c r="D4" s="64" t="s">
        <v>49</v>
      </c>
      <c r="E4" s="64" t="s">
        <v>106</v>
      </c>
      <c r="F4" s="67" t="s">
        <v>212</v>
      </c>
      <c r="G4" s="64" t="s">
        <v>225</v>
      </c>
      <c r="H4" s="68" t="s">
        <v>232</v>
      </c>
      <c r="I4" s="64" t="s">
        <v>235</v>
      </c>
      <c r="J4" s="63" t="s">
        <v>357</v>
      </c>
    </row>
    <row r="5" spans="2:10" ht="15" x14ac:dyDescent="0.2">
      <c r="B5" s="64" t="s">
        <v>50</v>
      </c>
      <c r="C5" s="64" t="s">
        <v>51</v>
      </c>
      <c r="D5" s="64" t="s">
        <v>52</v>
      </c>
      <c r="E5" s="64" t="s">
        <v>108</v>
      </c>
      <c r="F5" s="65" t="s">
        <v>221</v>
      </c>
      <c r="G5" s="64" t="s">
        <v>226</v>
      </c>
      <c r="H5" s="68" t="s">
        <v>233</v>
      </c>
      <c r="I5" s="64" t="s">
        <v>236</v>
      </c>
    </row>
    <row r="6" spans="2:10" ht="18" customHeight="1" x14ac:dyDescent="0.2">
      <c r="B6" s="64" t="s">
        <v>53</v>
      </c>
      <c r="C6" s="64" t="s">
        <v>54</v>
      </c>
      <c r="D6" s="64" t="s">
        <v>55</v>
      </c>
      <c r="E6" s="64" t="s">
        <v>109</v>
      </c>
      <c r="F6" s="67" t="s">
        <v>252</v>
      </c>
      <c r="G6" s="66" t="s">
        <v>390</v>
      </c>
      <c r="H6" s="68" t="s">
        <v>246</v>
      </c>
      <c r="I6" s="64" t="s">
        <v>237</v>
      </c>
    </row>
    <row r="7" spans="2:10" ht="15" x14ac:dyDescent="0.2">
      <c r="B7" s="64" t="s">
        <v>56</v>
      </c>
      <c r="C7" s="64" t="s">
        <v>57</v>
      </c>
      <c r="D7" s="64" t="s">
        <v>58</v>
      </c>
      <c r="E7" s="63" t="s">
        <v>309</v>
      </c>
      <c r="F7" s="65" t="s">
        <v>222</v>
      </c>
      <c r="G7" s="64" t="s">
        <v>248</v>
      </c>
      <c r="H7" s="69" t="s">
        <v>244</v>
      </c>
      <c r="I7" s="64" t="s">
        <v>238</v>
      </c>
    </row>
    <row r="8" spans="2:10" ht="15" x14ac:dyDescent="0.2">
      <c r="B8" s="64" t="s">
        <v>59</v>
      </c>
      <c r="C8" s="63" t="s">
        <v>202</v>
      </c>
      <c r="D8" s="64" t="s">
        <v>60</v>
      </c>
      <c r="E8" s="64" t="s">
        <v>112</v>
      </c>
      <c r="F8" s="67" t="s">
        <v>213</v>
      </c>
      <c r="G8" s="63" t="s">
        <v>263</v>
      </c>
      <c r="H8" s="68" t="s">
        <v>234</v>
      </c>
      <c r="I8" s="63" t="s">
        <v>266</v>
      </c>
    </row>
    <row r="9" spans="2:10" ht="15" x14ac:dyDescent="0.2">
      <c r="B9" s="63" t="s">
        <v>194</v>
      </c>
      <c r="C9" s="64" t="s">
        <v>61</v>
      </c>
      <c r="D9" s="64" t="s">
        <v>62</v>
      </c>
      <c r="E9" s="64" t="s">
        <v>114</v>
      </c>
      <c r="F9" s="67" t="s">
        <v>214</v>
      </c>
      <c r="G9" s="64" t="s">
        <v>227</v>
      </c>
      <c r="H9" s="70" t="s">
        <v>247</v>
      </c>
      <c r="I9" s="64" t="s">
        <v>239</v>
      </c>
    </row>
    <row r="10" spans="2:10" ht="15" x14ac:dyDescent="0.2">
      <c r="B10" s="64" t="s">
        <v>63</v>
      </c>
      <c r="C10" s="64" t="s">
        <v>64</v>
      </c>
      <c r="D10" s="64" t="s">
        <v>65</v>
      </c>
      <c r="E10" s="64" t="s">
        <v>115</v>
      </c>
      <c r="F10" s="65" t="s">
        <v>223</v>
      </c>
      <c r="G10" s="64" t="s">
        <v>228</v>
      </c>
      <c r="I10" s="63" t="s">
        <v>242</v>
      </c>
    </row>
    <row r="11" spans="2:10" ht="15" x14ac:dyDescent="0.2">
      <c r="B11" s="64" t="s">
        <v>66</v>
      </c>
      <c r="C11" s="64" t="s">
        <v>67</v>
      </c>
      <c r="D11" s="64" t="s">
        <v>68</v>
      </c>
      <c r="E11" s="64" t="s">
        <v>117</v>
      </c>
      <c r="F11" s="67" t="s">
        <v>215</v>
      </c>
      <c r="G11" s="63" t="s">
        <v>264</v>
      </c>
      <c r="I11" s="64" t="s">
        <v>243</v>
      </c>
    </row>
    <row r="12" spans="2:10" ht="15" x14ac:dyDescent="0.2">
      <c r="B12" s="64" t="s">
        <v>69</v>
      </c>
      <c r="C12" s="63" t="s">
        <v>201</v>
      </c>
      <c r="D12" s="63" t="s">
        <v>205</v>
      </c>
      <c r="E12" s="64" t="s">
        <v>119</v>
      </c>
      <c r="F12" s="67" t="s">
        <v>216</v>
      </c>
      <c r="G12" s="64" t="s">
        <v>229</v>
      </c>
      <c r="I12" s="64" t="s">
        <v>240</v>
      </c>
    </row>
    <row r="13" spans="2:10" ht="15" x14ac:dyDescent="0.2">
      <c r="B13" s="64" t="s">
        <v>70</v>
      </c>
      <c r="C13" s="64" t="s">
        <v>71</v>
      </c>
      <c r="D13" s="64" t="s">
        <v>72</v>
      </c>
      <c r="E13" s="64" t="s">
        <v>120</v>
      </c>
      <c r="F13" s="67" t="s">
        <v>217</v>
      </c>
      <c r="G13" s="63" t="s">
        <v>265</v>
      </c>
      <c r="I13" s="64" t="s">
        <v>241</v>
      </c>
    </row>
    <row r="14" spans="2:10" ht="15" x14ac:dyDescent="0.2">
      <c r="B14" s="64" t="s">
        <v>73</v>
      </c>
      <c r="C14" s="64" t="s">
        <v>74</v>
      </c>
      <c r="D14" s="64" t="s">
        <v>75</v>
      </c>
      <c r="E14" s="64" t="s">
        <v>121</v>
      </c>
      <c r="F14" s="65" t="s">
        <v>219</v>
      </c>
      <c r="G14" s="64" t="s">
        <v>249</v>
      </c>
    </row>
    <row r="15" spans="2:10" x14ac:dyDescent="0.2">
      <c r="B15" s="64" t="s">
        <v>76</v>
      </c>
      <c r="C15" s="64" t="s">
        <v>77</v>
      </c>
      <c r="D15" s="64" t="s">
        <v>78</v>
      </c>
      <c r="E15" s="64" t="s">
        <v>122</v>
      </c>
      <c r="F15" s="67" t="s">
        <v>218</v>
      </c>
      <c r="G15" s="64" t="s">
        <v>230</v>
      </c>
    </row>
    <row r="16" spans="2:10" ht="15" x14ac:dyDescent="0.2">
      <c r="B16" s="64" t="s">
        <v>79</v>
      </c>
      <c r="C16" s="63" t="s">
        <v>194</v>
      </c>
      <c r="D16" s="64" t="s">
        <v>80</v>
      </c>
      <c r="E16" s="63" t="s">
        <v>211</v>
      </c>
      <c r="G16" s="64" t="s">
        <v>231</v>
      </c>
    </row>
    <row r="17" spans="2:7" ht="15" x14ac:dyDescent="0.2">
      <c r="B17" s="64" t="s">
        <v>81</v>
      </c>
      <c r="C17" s="64" t="s">
        <v>82</v>
      </c>
      <c r="D17" s="63" t="s">
        <v>206</v>
      </c>
      <c r="E17" s="64" t="s">
        <v>123</v>
      </c>
      <c r="G17" s="64" t="s">
        <v>251</v>
      </c>
    </row>
    <row r="18" spans="2:7" x14ac:dyDescent="0.2">
      <c r="B18" s="64" t="s">
        <v>83</v>
      </c>
      <c r="C18" s="64" t="s">
        <v>84</v>
      </c>
      <c r="D18" s="64" t="s">
        <v>85</v>
      </c>
      <c r="G18" s="64" t="s">
        <v>250</v>
      </c>
    </row>
    <row r="19" spans="2:7" ht="15" x14ac:dyDescent="0.2">
      <c r="B19" s="64" t="s">
        <v>86</v>
      </c>
      <c r="C19" s="63" t="s">
        <v>195</v>
      </c>
      <c r="D19" s="64" t="s">
        <v>87</v>
      </c>
    </row>
    <row r="20" spans="2:7" ht="15" x14ac:dyDescent="0.2">
      <c r="B20" s="63" t="s">
        <v>195</v>
      </c>
      <c r="C20" s="64" t="s">
        <v>88</v>
      </c>
      <c r="D20" s="64" t="s">
        <v>89</v>
      </c>
    </row>
    <row r="21" spans="2:7" x14ac:dyDescent="0.2">
      <c r="B21" s="64" t="s">
        <v>90</v>
      </c>
      <c r="C21" s="64" t="s">
        <v>91</v>
      </c>
      <c r="D21" s="64" t="s">
        <v>92</v>
      </c>
    </row>
    <row r="22" spans="2:7" ht="15" x14ac:dyDescent="0.2">
      <c r="B22" s="64" t="s">
        <v>93</v>
      </c>
      <c r="C22" s="64" t="s">
        <v>94</v>
      </c>
      <c r="D22" s="63" t="s">
        <v>207</v>
      </c>
    </row>
    <row r="23" spans="2:7" x14ac:dyDescent="0.2">
      <c r="B23" s="64" t="s">
        <v>95</v>
      </c>
      <c r="C23" s="64" t="s">
        <v>96</v>
      </c>
      <c r="D23" s="64" t="s">
        <v>97</v>
      </c>
    </row>
    <row r="24" spans="2:7" x14ac:dyDescent="0.2">
      <c r="B24" s="64" t="s">
        <v>98</v>
      </c>
      <c r="C24" s="64" t="s">
        <v>99</v>
      </c>
      <c r="D24" s="64" t="s">
        <v>100</v>
      </c>
      <c r="G24" s="71"/>
    </row>
    <row r="25" spans="2:7" ht="15" x14ac:dyDescent="0.2">
      <c r="B25" s="63" t="s">
        <v>196</v>
      </c>
      <c r="D25" s="64" t="s">
        <v>101</v>
      </c>
    </row>
    <row r="26" spans="2:7" x14ac:dyDescent="0.2">
      <c r="B26" s="64" t="s">
        <v>102</v>
      </c>
    </row>
    <row r="27" spans="2:7" x14ac:dyDescent="0.2">
      <c r="B27" s="64" t="s">
        <v>104</v>
      </c>
    </row>
    <row r="28" spans="2:7" x14ac:dyDescent="0.2">
      <c r="B28" s="64" t="s">
        <v>105</v>
      </c>
    </row>
    <row r="29" spans="2:7" x14ac:dyDescent="0.2">
      <c r="B29" s="64" t="s">
        <v>107</v>
      </c>
    </row>
    <row r="30" spans="2:7" ht="15" x14ac:dyDescent="0.2">
      <c r="B30" s="63" t="s">
        <v>197</v>
      </c>
    </row>
    <row r="31" spans="2:7" x14ac:dyDescent="0.2">
      <c r="B31" s="64" t="s">
        <v>110</v>
      </c>
    </row>
    <row r="32" spans="2:7" x14ac:dyDescent="0.2">
      <c r="B32" s="64" t="s">
        <v>111</v>
      </c>
    </row>
    <row r="33" spans="2:2" x14ac:dyDescent="0.2">
      <c r="B33" s="64" t="s">
        <v>113</v>
      </c>
    </row>
    <row r="34" spans="2:2" ht="15" x14ac:dyDescent="0.2">
      <c r="B34" s="63" t="s">
        <v>198</v>
      </c>
    </row>
    <row r="35" spans="2:2" x14ac:dyDescent="0.2">
      <c r="B35" s="64" t="s">
        <v>116</v>
      </c>
    </row>
    <row r="36" spans="2:2" x14ac:dyDescent="0.2">
      <c r="B36" s="64" t="s">
        <v>118</v>
      </c>
    </row>
    <row r="37" spans="2:2" x14ac:dyDescent="0.2">
      <c r="B37" s="64" t="s">
        <v>260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sqref="A1:D26"/>
    </sheetView>
  </sheetViews>
  <sheetFormatPr baseColWidth="10" defaultRowHeight="12.75" x14ac:dyDescent="0.2"/>
  <sheetData>
    <row r="1" spans="1:4" x14ac:dyDescent="0.2">
      <c r="A1" s="389" t="s">
        <v>426</v>
      </c>
      <c r="B1" s="389" t="s">
        <v>424</v>
      </c>
      <c r="C1" s="389" t="s">
        <v>425</v>
      </c>
      <c r="D1" s="389" t="s">
        <v>468</v>
      </c>
    </row>
    <row r="2" spans="1:4" x14ac:dyDescent="0.2">
      <c r="A2" s="390" t="s">
        <v>462</v>
      </c>
      <c r="B2" s="390" t="s">
        <v>461</v>
      </c>
      <c r="C2" s="390" t="s">
        <v>429</v>
      </c>
      <c r="D2" s="390" t="s">
        <v>469</v>
      </c>
    </row>
    <row r="3" spans="1:4" x14ac:dyDescent="0.2">
      <c r="A3" s="390" t="s">
        <v>439</v>
      </c>
      <c r="B3" s="390" t="s">
        <v>438</v>
      </c>
      <c r="C3" s="390" t="s">
        <v>429</v>
      </c>
      <c r="D3" s="390" t="s">
        <v>470</v>
      </c>
    </row>
    <row r="4" spans="1:4" x14ac:dyDescent="0.2">
      <c r="A4" s="390" t="s">
        <v>447</v>
      </c>
      <c r="B4" s="390" t="s">
        <v>446</v>
      </c>
      <c r="C4" s="390" t="s">
        <v>429</v>
      </c>
      <c r="D4" s="390" t="s">
        <v>471</v>
      </c>
    </row>
    <row r="5" spans="1:4" x14ac:dyDescent="0.2">
      <c r="A5" s="390" t="s">
        <v>447</v>
      </c>
      <c r="B5" s="390" t="s">
        <v>456</v>
      </c>
      <c r="C5" s="390" t="s">
        <v>429</v>
      </c>
      <c r="D5" s="390" t="s">
        <v>471</v>
      </c>
    </row>
    <row r="6" spans="1:4" x14ac:dyDescent="0.2">
      <c r="A6" s="390" t="s">
        <v>464</v>
      </c>
      <c r="B6" s="390" t="s">
        <v>463</v>
      </c>
      <c r="C6" s="390" t="s">
        <v>429</v>
      </c>
      <c r="D6" s="390" t="s">
        <v>472</v>
      </c>
    </row>
    <row r="7" spans="1:4" x14ac:dyDescent="0.2">
      <c r="A7" s="390" t="s">
        <v>427</v>
      </c>
      <c r="B7" s="390" t="s">
        <v>428</v>
      </c>
      <c r="C7" s="390" t="s">
        <v>429</v>
      </c>
      <c r="D7" s="390" t="s">
        <v>473</v>
      </c>
    </row>
    <row r="8" spans="1:4" x14ac:dyDescent="0.2">
      <c r="A8" s="390" t="s">
        <v>427</v>
      </c>
      <c r="B8" s="390" t="s">
        <v>430</v>
      </c>
      <c r="C8" s="390" t="s">
        <v>429</v>
      </c>
      <c r="D8" s="390" t="s">
        <v>431</v>
      </c>
    </row>
    <row r="9" spans="1:4" x14ac:dyDescent="0.2">
      <c r="A9" s="390" t="s">
        <v>427</v>
      </c>
      <c r="B9" s="390" t="s">
        <v>436</v>
      </c>
      <c r="C9" s="390" t="s">
        <v>429</v>
      </c>
      <c r="D9" s="390" t="s">
        <v>474</v>
      </c>
    </row>
    <row r="10" spans="1:4" x14ac:dyDescent="0.2">
      <c r="A10" s="390" t="s">
        <v>427</v>
      </c>
      <c r="B10" s="390" t="s">
        <v>437</v>
      </c>
      <c r="C10" s="390" t="s">
        <v>429</v>
      </c>
      <c r="D10" s="390" t="s">
        <v>475</v>
      </c>
    </row>
    <row r="11" spans="1:4" x14ac:dyDescent="0.2">
      <c r="A11" s="390" t="s">
        <v>427</v>
      </c>
      <c r="B11" s="390" t="s">
        <v>440</v>
      </c>
      <c r="C11" s="390" t="s">
        <v>429</v>
      </c>
      <c r="D11" s="390" t="s">
        <v>476</v>
      </c>
    </row>
    <row r="12" spans="1:4" x14ac:dyDescent="0.2">
      <c r="A12" s="390" t="s">
        <v>427</v>
      </c>
      <c r="B12" s="390" t="s">
        <v>477</v>
      </c>
      <c r="C12" s="390" t="s">
        <v>429</v>
      </c>
      <c r="D12" s="390" t="s">
        <v>478</v>
      </c>
    </row>
    <row r="13" spans="1:4" x14ac:dyDescent="0.2">
      <c r="A13" s="390" t="s">
        <v>427</v>
      </c>
      <c r="B13" s="390" t="s">
        <v>479</v>
      </c>
      <c r="C13" s="390" t="s">
        <v>429</v>
      </c>
      <c r="D13" s="390" t="s">
        <v>480</v>
      </c>
    </row>
    <row r="14" spans="1:4" x14ac:dyDescent="0.2">
      <c r="A14" s="390" t="s">
        <v>460</v>
      </c>
      <c r="B14" s="390" t="s">
        <v>459</v>
      </c>
      <c r="C14" s="390" t="s">
        <v>429</v>
      </c>
      <c r="D14" s="390" t="s">
        <v>481</v>
      </c>
    </row>
    <row r="15" spans="1:4" x14ac:dyDescent="0.2">
      <c r="A15" s="390" t="s">
        <v>453</v>
      </c>
      <c r="B15" s="390" t="s">
        <v>452</v>
      </c>
      <c r="C15" s="390" t="s">
        <v>429</v>
      </c>
      <c r="D15" s="390" t="s">
        <v>482</v>
      </c>
    </row>
    <row r="16" spans="1:4" x14ac:dyDescent="0.2">
      <c r="A16" s="390" t="s">
        <v>453</v>
      </c>
      <c r="B16" s="390" t="s">
        <v>467</v>
      </c>
      <c r="C16" s="390" t="s">
        <v>429</v>
      </c>
      <c r="D16" s="390" t="s">
        <v>482</v>
      </c>
    </row>
    <row r="17" spans="1:4" x14ac:dyDescent="0.2">
      <c r="A17" s="390" t="s">
        <v>483</v>
      </c>
      <c r="B17" s="390" t="s">
        <v>484</v>
      </c>
      <c r="C17" s="390" t="s">
        <v>429</v>
      </c>
      <c r="D17" s="390" t="s">
        <v>485</v>
      </c>
    </row>
    <row r="18" spans="1:4" x14ac:dyDescent="0.2">
      <c r="A18" s="390" t="s">
        <v>458</v>
      </c>
      <c r="B18" s="390" t="s">
        <v>457</v>
      </c>
      <c r="C18" s="390" t="s">
        <v>429</v>
      </c>
      <c r="D18" s="390" t="s">
        <v>486</v>
      </c>
    </row>
    <row r="19" spans="1:4" x14ac:dyDescent="0.2">
      <c r="A19" s="390" t="s">
        <v>451</v>
      </c>
      <c r="B19" s="390" t="s">
        <v>450</v>
      </c>
      <c r="C19" s="390" t="s">
        <v>429</v>
      </c>
      <c r="D19" s="390" t="s">
        <v>487</v>
      </c>
    </row>
    <row r="20" spans="1:4" x14ac:dyDescent="0.2">
      <c r="A20" s="390" t="s">
        <v>455</v>
      </c>
      <c r="B20" s="390" t="s">
        <v>454</v>
      </c>
      <c r="C20" s="390" t="s">
        <v>429</v>
      </c>
      <c r="D20" s="390" t="s">
        <v>488</v>
      </c>
    </row>
    <row r="21" spans="1:4" x14ac:dyDescent="0.2">
      <c r="A21" s="390" t="s">
        <v>449</v>
      </c>
      <c r="B21" s="390" t="s">
        <v>448</v>
      </c>
      <c r="C21" s="390" t="s">
        <v>429</v>
      </c>
      <c r="D21" s="390" t="s">
        <v>489</v>
      </c>
    </row>
    <row r="22" spans="1:4" x14ac:dyDescent="0.2">
      <c r="A22" s="390" t="s">
        <v>433</v>
      </c>
      <c r="B22" s="390" t="s">
        <v>432</v>
      </c>
      <c r="C22" s="390" t="s">
        <v>429</v>
      </c>
      <c r="D22" s="390" t="s">
        <v>490</v>
      </c>
    </row>
    <row r="23" spans="1:4" x14ac:dyDescent="0.2">
      <c r="A23" s="390" t="s">
        <v>435</v>
      </c>
      <c r="B23" s="390" t="s">
        <v>434</v>
      </c>
      <c r="C23" s="390" t="s">
        <v>429</v>
      </c>
      <c r="D23" s="390" t="s">
        <v>491</v>
      </c>
    </row>
    <row r="24" spans="1:4" x14ac:dyDescent="0.2">
      <c r="A24" s="390" t="s">
        <v>442</v>
      </c>
      <c r="B24" s="390" t="s">
        <v>441</v>
      </c>
      <c r="C24" s="390" t="s">
        <v>429</v>
      </c>
      <c r="D24" s="390" t="s">
        <v>492</v>
      </c>
    </row>
    <row r="25" spans="1:4" x14ac:dyDescent="0.2">
      <c r="A25" s="390" t="s">
        <v>466</v>
      </c>
      <c r="B25" s="390" t="s">
        <v>465</v>
      </c>
      <c r="C25" s="390" t="s">
        <v>429</v>
      </c>
      <c r="D25" s="390" t="s">
        <v>493</v>
      </c>
    </row>
    <row r="26" spans="1:4" x14ac:dyDescent="0.2">
      <c r="A26" s="390" t="s">
        <v>445</v>
      </c>
      <c r="B26" s="390" t="s">
        <v>443</v>
      </c>
      <c r="C26" s="390" t="s">
        <v>429</v>
      </c>
      <c r="D26" s="390" t="s">
        <v>444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CI51"/>
  <sheetViews>
    <sheetView showGridLines="0" zoomScaleNormal="100" workbookViewId="0">
      <pane xSplit="2" ySplit="1" topLeftCell="C2" activePane="bottomRight" state="frozen"/>
      <selection activeCell="B4" sqref="B4:D4"/>
      <selection pane="topRight" activeCell="B4" sqref="B4:D4"/>
      <selection pane="bottomLeft" activeCell="B4" sqref="B4:D4"/>
      <selection pane="bottomRight" activeCell="CG2" sqref="C2:CG2"/>
    </sheetView>
  </sheetViews>
  <sheetFormatPr baseColWidth="10" defaultColWidth="11" defaultRowHeight="21" x14ac:dyDescent="0.35"/>
  <cols>
    <col min="1" max="1" width="0.140625" style="19" customWidth="1"/>
    <col min="2" max="2" width="40.140625" style="21" customWidth="1"/>
    <col min="3" max="85" width="3.28515625" style="21" customWidth="1"/>
    <col min="86" max="86" width="11" style="21" customWidth="1"/>
    <col min="87" max="87" width="11" style="21" hidden="1" customWidth="1"/>
    <col min="88" max="16384" width="11" style="21"/>
  </cols>
  <sheetData>
    <row r="1" spans="1:87" ht="131.25" customHeight="1" x14ac:dyDescent="0.35">
      <c r="B1" s="284" t="str">
        <f>Compétences!B1</f>
        <v>Compétence 1 - La maîtrise de la langue française - Palier 2</v>
      </c>
      <c r="C1" s="422" t="str">
        <f>IF(Liste!$B23&lt;&gt;"",Liste!$H23,"")</f>
        <v/>
      </c>
      <c r="D1" s="422" t="str">
        <f>IF(Liste!$B24&lt;&gt;"",Liste!$H24,"")</f>
        <v/>
      </c>
      <c r="E1" s="422" t="str">
        <f>IF(Liste!$B25&lt;&gt;"",Liste!$H25,"")</f>
        <v/>
      </c>
      <c r="F1" s="422" t="str">
        <f>IF(Liste!$B26&lt;&gt;"",Liste!$H26,"")</f>
        <v/>
      </c>
      <c r="G1" s="422" t="str">
        <f>IF(Liste!$B27&lt;&gt;"",Liste!$H27,"")</f>
        <v/>
      </c>
      <c r="H1" s="422" t="str">
        <f>IF(Liste!$B28&lt;&gt;"",Liste!$H28,"")</f>
        <v/>
      </c>
      <c r="I1" s="422" t="str">
        <f>IF(Liste!$B29&lt;&gt;"",Liste!$H29,"")</f>
        <v/>
      </c>
      <c r="J1" s="422" t="str">
        <f>IF(Liste!$B30&lt;&gt;"",Liste!$H30,"")</f>
        <v/>
      </c>
      <c r="K1" s="422" t="str">
        <f>IF(Liste!$B31&lt;&gt;"",Liste!$H31,"")</f>
        <v/>
      </c>
      <c r="L1" s="422" t="str">
        <f>IF(Liste!$B32&lt;&gt;"",Liste!$H32,"")</f>
        <v/>
      </c>
      <c r="M1" s="422" t="str">
        <f>IF(Liste!$B33&lt;&gt;"",Liste!$H33,"")</f>
        <v/>
      </c>
      <c r="N1" s="422" t="str">
        <f>IF(Liste!$B34&lt;&gt;"",Liste!$H34,"")</f>
        <v/>
      </c>
      <c r="O1" s="422" t="str">
        <f>IF(Liste!$B35&lt;&gt;"",Liste!$H35,"")</f>
        <v/>
      </c>
      <c r="P1" s="422" t="str">
        <f>IF(Liste!$B36&lt;&gt;"",Liste!$H36,"")</f>
        <v/>
      </c>
      <c r="Q1" s="422" t="str">
        <f>IF(Liste!$B37&lt;&gt;"",Liste!$H37,"")</f>
        <v/>
      </c>
      <c r="R1" s="422" t="str">
        <f>IF(Liste!$B38&lt;&gt;"",Liste!$H38,"")</f>
        <v/>
      </c>
      <c r="S1" s="422" t="str">
        <f>IF(Liste!$B39&lt;&gt;"",Liste!$H39,"")</f>
        <v/>
      </c>
      <c r="T1" s="422" t="str">
        <f>IF(Liste!$B40&lt;&gt;"",Liste!$H40,"")</f>
        <v/>
      </c>
      <c r="U1" s="422" t="str">
        <f>IF(Liste!$B41&lt;&gt;"",Liste!$H41,"")</f>
        <v/>
      </c>
      <c r="V1" s="422" t="str">
        <f>IF(Liste!$B42&lt;&gt;"",Liste!$H42,"")</f>
        <v/>
      </c>
      <c r="W1" s="422" t="str">
        <f>IF(Liste!$B43&lt;&gt;"",Liste!$H43,"")</f>
        <v/>
      </c>
      <c r="X1" s="422" t="str">
        <f>IF(Liste!$B44&lt;&gt;"",Liste!$H44,"")</f>
        <v/>
      </c>
      <c r="Y1" s="422" t="str">
        <f>IF(Liste!$B45&lt;&gt;"",Liste!$H45,"")</f>
        <v/>
      </c>
      <c r="Z1" s="422" t="str">
        <f>IF(Liste!$B46&lt;&gt;"",Liste!$H46,"")</f>
        <v/>
      </c>
      <c r="AA1" s="422" t="str">
        <f>IF(Liste!$B47&lt;&gt;"",Liste!$H47,"")</f>
        <v/>
      </c>
      <c r="AB1" s="422" t="str">
        <f>IF(Liste!$B48&lt;&gt;"",Liste!$H48,"")</f>
        <v/>
      </c>
      <c r="AC1" s="422" t="str">
        <f>IF(Liste!$B49&lt;&gt;"",Liste!$H49,"")</f>
        <v/>
      </c>
      <c r="AD1" s="422" t="str">
        <f>IF(Liste!$B50&lt;&gt;"",Liste!$H50,"")</f>
        <v/>
      </c>
      <c r="AE1" s="422" t="str">
        <f>IF(Liste!$B51&lt;&gt;"",Liste!$H51,"")</f>
        <v/>
      </c>
      <c r="AF1" s="422" t="str">
        <f>IF(Liste!$B52&lt;&gt;"",Liste!$H52,"")</f>
        <v/>
      </c>
      <c r="AG1" s="422" t="str">
        <f>IF(Liste!$B53&lt;&gt;"",Liste!$H53,"")</f>
        <v/>
      </c>
      <c r="AH1" s="422" t="str">
        <f>IF(Liste!$B54&lt;&gt;"",Liste!$H54,"")</f>
        <v/>
      </c>
      <c r="AI1" s="422" t="str">
        <f>IF(Liste!$B55&lt;&gt;"",Liste!$H55,"")</f>
        <v/>
      </c>
      <c r="AJ1" s="422" t="str">
        <f>IF(Liste!$B56&lt;&gt;"",Liste!$H56,"")</f>
        <v/>
      </c>
      <c r="AK1" s="422" t="str">
        <f>IF(Liste!$B57&lt;&gt;"",Liste!$H57,"")</f>
        <v/>
      </c>
      <c r="AL1" s="422" t="str">
        <f>IF(Liste!$B58&lt;&gt;"",Liste!$H58,"")</f>
        <v/>
      </c>
      <c r="AM1" s="422" t="str">
        <f>IF(Liste!$B59&lt;&gt;"",Liste!$H59,"")</f>
        <v/>
      </c>
      <c r="AN1" s="422" t="str">
        <f>IF(Liste!$B60&lt;&gt;"",Liste!$H60,"")</f>
        <v/>
      </c>
      <c r="AO1" s="422" t="str">
        <f>IF(Liste!$B61&lt;&gt;"",Liste!$H61,"")</f>
        <v/>
      </c>
      <c r="AP1" s="422" t="str">
        <f>IF(Liste!$B62&lt;&gt;"",Liste!$H62,"")</f>
        <v/>
      </c>
      <c r="AQ1" s="422" t="str">
        <f>IF(Liste!$B63&lt;&gt;"",Liste!$H63,"")</f>
        <v/>
      </c>
      <c r="AR1" s="422" t="str">
        <f>IF(Liste!$B64&lt;&gt;"",Liste!$H64,"")</f>
        <v/>
      </c>
      <c r="AS1" s="422" t="str">
        <f>IF(Liste!$B65&lt;&gt;"",Liste!$H65,"")</f>
        <v/>
      </c>
      <c r="AT1" s="422" t="str">
        <f>IF(Liste!$B66&lt;&gt;"",Liste!$H66,"")</f>
        <v/>
      </c>
      <c r="AU1" s="422" t="str">
        <f>IF(Liste!$B67&lt;&gt;"",Liste!$H67,"")</f>
        <v/>
      </c>
      <c r="AV1" s="422" t="str">
        <f>IF(Liste!$B68&lt;&gt;"",Liste!$H68,"")</f>
        <v/>
      </c>
      <c r="AW1" s="422" t="str">
        <f>IF(Liste!$B69&lt;&gt;"",Liste!$H69,"")</f>
        <v/>
      </c>
      <c r="AX1" s="422" t="str">
        <f>IF(Liste!$B70&lt;&gt;"",Liste!$H70,"")</f>
        <v/>
      </c>
      <c r="AY1" s="422" t="str">
        <f>IF(Liste!$B71&lt;&gt;"",Liste!$H71,"")</f>
        <v/>
      </c>
      <c r="AZ1" s="422" t="str">
        <f>IF(Liste!$B72&lt;&gt;"",Liste!$H72,"")</f>
        <v/>
      </c>
      <c r="BA1" s="422" t="str">
        <f>IF(Liste!$B73&lt;&gt;"",Liste!$H73,"")</f>
        <v/>
      </c>
      <c r="BB1" s="422" t="str">
        <f>IF(Liste!$B74&lt;&gt;"",Liste!$H74,"")</f>
        <v/>
      </c>
      <c r="BC1" s="422" t="str">
        <f>IF(Liste!$B75&lt;&gt;"",Liste!$H75,"")</f>
        <v/>
      </c>
      <c r="BD1" s="422" t="str">
        <f>IF(Liste!$B76&lt;&gt;"",Liste!$H76,"")</f>
        <v/>
      </c>
      <c r="BE1" s="422" t="str">
        <f>IF(Liste!$B77&lt;&gt;"",Liste!$H77,"")</f>
        <v/>
      </c>
      <c r="BF1" s="422" t="str">
        <f>IF(Liste!$B78&lt;&gt;"",Liste!$H78,"")</f>
        <v/>
      </c>
      <c r="BG1" s="422" t="str">
        <f>IF(Liste!$B79&lt;&gt;"",Liste!$H79,"")</f>
        <v/>
      </c>
      <c r="BH1" s="422" t="str">
        <f>IF(Liste!$B80&lt;&gt;"",Liste!$H80,"")</f>
        <v/>
      </c>
      <c r="BI1" s="422" t="str">
        <f>IF(Liste!$B81&lt;&gt;"",Liste!$H81,"")</f>
        <v/>
      </c>
      <c r="BJ1" s="422" t="str">
        <f>IF(Liste!$B82&lt;&gt;"",Liste!$H82,"")</f>
        <v/>
      </c>
      <c r="BK1" s="422" t="str">
        <f>IF(Liste!$B83&lt;&gt;"",Liste!$H83,"")</f>
        <v/>
      </c>
      <c r="BL1" s="422" t="str">
        <f>IF(Liste!$B84&lt;&gt;"",Liste!$H84,"")</f>
        <v/>
      </c>
      <c r="BM1" s="422" t="str">
        <f>IF(Liste!$B85&lt;&gt;"",Liste!$H85,"")</f>
        <v/>
      </c>
      <c r="BN1" s="422" t="str">
        <f>IF(Liste!$B86&lt;&gt;"",Liste!$H86,"")</f>
        <v/>
      </c>
      <c r="BO1" s="422" t="str">
        <f>IF(Liste!$B87&lt;&gt;"",Liste!$H87,"")</f>
        <v/>
      </c>
      <c r="BP1" s="422" t="str">
        <f>IF(Liste!$B88&lt;&gt;"",Liste!$H88,"")</f>
        <v/>
      </c>
      <c r="BQ1" s="422" t="str">
        <f>IF(Liste!$B89&lt;&gt;"",Liste!$H89,"")</f>
        <v/>
      </c>
      <c r="BR1" s="422" t="str">
        <f>IF(Liste!$B90&lt;&gt;"",Liste!$H90,"")</f>
        <v/>
      </c>
      <c r="BS1" s="422" t="str">
        <f>IF(Liste!$B91&lt;&gt;"",Liste!$H91,"")</f>
        <v/>
      </c>
      <c r="BT1" s="422" t="str">
        <f>IF(Liste!$B92&lt;&gt;"",Liste!$H92,"")</f>
        <v/>
      </c>
      <c r="BU1" s="422" t="str">
        <f>IF(Liste!$B93&lt;&gt;"",Liste!$H93,"")</f>
        <v/>
      </c>
      <c r="BV1" s="422" t="str">
        <f>IF(Liste!$B94&lt;&gt;"",Liste!$H94,"")</f>
        <v/>
      </c>
      <c r="BW1" s="422" t="str">
        <f>IF(Liste!$B95&lt;&gt;"",Liste!$H95,"")</f>
        <v/>
      </c>
      <c r="BX1" s="422" t="str">
        <f>IF(Liste!$B96&lt;&gt;"",Liste!$H96,"")</f>
        <v/>
      </c>
      <c r="BY1" s="422" t="str">
        <f>IF(Liste!$B97&lt;&gt;"",Liste!$H97,"")</f>
        <v/>
      </c>
      <c r="BZ1" s="422" t="str">
        <f>IF(Liste!$B98&lt;&gt;"",Liste!$H98,"")</f>
        <v/>
      </c>
      <c r="CA1" s="422" t="str">
        <f>IF(Liste!$B99&lt;&gt;"",Liste!$H99,"")</f>
        <v/>
      </c>
      <c r="CB1" s="422" t="str">
        <f>IF(Liste!$B100&lt;&gt;"",Liste!$H100,"")</f>
        <v/>
      </c>
      <c r="CC1" s="422" t="str">
        <f>IF(Liste!$B101&lt;&gt;"",Liste!$H101,"")</f>
        <v/>
      </c>
      <c r="CD1" s="422" t="str">
        <f>IF(Liste!$B102&lt;&gt;"",Liste!$H102,"")</f>
        <v/>
      </c>
      <c r="CE1" s="422" t="str">
        <f>IF(Liste!$B103&lt;&gt;"",Liste!$H103,"")</f>
        <v/>
      </c>
      <c r="CF1" s="422" t="str">
        <f>IF(Liste!$B104&lt;&gt;"",Liste!$H104,"")</f>
        <v/>
      </c>
      <c r="CG1" s="422" t="str">
        <f>IF(Liste!$B105&lt;&gt;"",Liste!$H105,"")</f>
        <v/>
      </c>
      <c r="CI1" s="21" t="s">
        <v>20</v>
      </c>
    </row>
    <row r="2" spans="1:87" ht="63.75" customHeight="1" x14ac:dyDescent="0.35">
      <c r="B2" s="374" t="s">
        <v>19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I2" s="21" t="s">
        <v>191</v>
      </c>
    </row>
    <row r="3" spans="1:87" s="23" customFormat="1" x14ac:dyDescent="0.35">
      <c r="A3" s="19">
        <v>5</v>
      </c>
      <c r="B3" s="83" t="str">
        <f>Compétences!B3</f>
        <v>DIRE</v>
      </c>
      <c r="C3" s="271">
        <f>COUNTA(C4:C8)/$A$3</f>
        <v>0</v>
      </c>
      <c r="D3" s="271">
        <f t="shared" ref="D3:BO3" si="0">COUNTA(D4:D8)/$A$3</f>
        <v>0</v>
      </c>
      <c r="E3" s="271">
        <f t="shared" si="0"/>
        <v>0</v>
      </c>
      <c r="F3" s="271">
        <f t="shared" si="0"/>
        <v>0</v>
      </c>
      <c r="G3" s="271">
        <f t="shared" si="0"/>
        <v>0</v>
      </c>
      <c r="H3" s="271">
        <f t="shared" si="0"/>
        <v>0</v>
      </c>
      <c r="I3" s="271">
        <f t="shared" si="0"/>
        <v>0</v>
      </c>
      <c r="J3" s="271">
        <f t="shared" si="0"/>
        <v>0</v>
      </c>
      <c r="K3" s="271">
        <f t="shared" si="0"/>
        <v>0</v>
      </c>
      <c r="L3" s="271">
        <f t="shared" si="0"/>
        <v>0</v>
      </c>
      <c r="M3" s="271">
        <f t="shared" si="0"/>
        <v>0</v>
      </c>
      <c r="N3" s="271">
        <f t="shared" si="0"/>
        <v>0</v>
      </c>
      <c r="O3" s="271">
        <f t="shared" si="0"/>
        <v>0</v>
      </c>
      <c r="P3" s="271">
        <f t="shared" si="0"/>
        <v>0</v>
      </c>
      <c r="Q3" s="271">
        <f t="shared" si="0"/>
        <v>0</v>
      </c>
      <c r="R3" s="271">
        <f t="shared" si="0"/>
        <v>0</v>
      </c>
      <c r="S3" s="271">
        <f t="shared" si="0"/>
        <v>0</v>
      </c>
      <c r="T3" s="271">
        <f t="shared" si="0"/>
        <v>0</v>
      </c>
      <c r="U3" s="271">
        <f t="shared" si="0"/>
        <v>0</v>
      </c>
      <c r="V3" s="271">
        <f t="shared" si="0"/>
        <v>0</v>
      </c>
      <c r="W3" s="271">
        <f t="shared" si="0"/>
        <v>0</v>
      </c>
      <c r="X3" s="271">
        <f t="shared" si="0"/>
        <v>0</v>
      </c>
      <c r="Y3" s="271">
        <f t="shared" si="0"/>
        <v>0</v>
      </c>
      <c r="Z3" s="271">
        <f t="shared" si="0"/>
        <v>0</v>
      </c>
      <c r="AA3" s="271">
        <f t="shared" si="0"/>
        <v>0</v>
      </c>
      <c r="AB3" s="271">
        <f t="shared" si="0"/>
        <v>0</v>
      </c>
      <c r="AC3" s="271">
        <f t="shared" si="0"/>
        <v>0</v>
      </c>
      <c r="AD3" s="271">
        <f t="shared" si="0"/>
        <v>0</v>
      </c>
      <c r="AE3" s="271">
        <f t="shared" si="0"/>
        <v>0</v>
      </c>
      <c r="AF3" s="271">
        <f t="shared" si="0"/>
        <v>0</v>
      </c>
      <c r="AG3" s="271">
        <f t="shared" si="0"/>
        <v>0</v>
      </c>
      <c r="AH3" s="271">
        <f t="shared" si="0"/>
        <v>0</v>
      </c>
      <c r="AI3" s="271">
        <f t="shared" si="0"/>
        <v>0</v>
      </c>
      <c r="AJ3" s="271">
        <f t="shared" si="0"/>
        <v>0</v>
      </c>
      <c r="AK3" s="271">
        <f t="shared" si="0"/>
        <v>0</v>
      </c>
      <c r="AL3" s="271">
        <f t="shared" si="0"/>
        <v>0</v>
      </c>
      <c r="AM3" s="271">
        <f t="shared" si="0"/>
        <v>0</v>
      </c>
      <c r="AN3" s="271">
        <f t="shared" si="0"/>
        <v>0</v>
      </c>
      <c r="AO3" s="271">
        <f t="shared" si="0"/>
        <v>0</v>
      </c>
      <c r="AP3" s="271">
        <f t="shared" si="0"/>
        <v>0</v>
      </c>
      <c r="AQ3" s="271">
        <f t="shared" si="0"/>
        <v>0</v>
      </c>
      <c r="AR3" s="271">
        <f t="shared" si="0"/>
        <v>0</v>
      </c>
      <c r="AS3" s="271">
        <f t="shared" si="0"/>
        <v>0</v>
      </c>
      <c r="AT3" s="271">
        <f t="shared" si="0"/>
        <v>0</v>
      </c>
      <c r="AU3" s="271">
        <f t="shared" si="0"/>
        <v>0</v>
      </c>
      <c r="AV3" s="271">
        <f t="shared" si="0"/>
        <v>0</v>
      </c>
      <c r="AW3" s="271">
        <f t="shared" si="0"/>
        <v>0</v>
      </c>
      <c r="AX3" s="271">
        <f t="shared" si="0"/>
        <v>0</v>
      </c>
      <c r="AY3" s="271">
        <f t="shared" si="0"/>
        <v>0</v>
      </c>
      <c r="AZ3" s="271">
        <f t="shared" si="0"/>
        <v>0</v>
      </c>
      <c r="BA3" s="271">
        <f t="shared" si="0"/>
        <v>0</v>
      </c>
      <c r="BB3" s="271">
        <f t="shared" si="0"/>
        <v>0</v>
      </c>
      <c r="BC3" s="271">
        <f t="shared" si="0"/>
        <v>0</v>
      </c>
      <c r="BD3" s="271">
        <f t="shared" si="0"/>
        <v>0</v>
      </c>
      <c r="BE3" s="271">
        <f t="shared" si="0"/>
        <v>0</v>
      </c>
      <c r="BF3" s="271">
        <f t="shared" si="0"/>
        <v>0</v>
      </c>
      <c r="BG3" s="271">
        <f t="shared" si="0"/>
        <v>0</v>
      </c>
      <c r="BH3" s="271">
        <f t="shared" si="0"/>
        <v>0</v>
      </c>
      <c r="BI3" s="271">
        <f t="shared" si="0"/>
        <v>0</v>
      </c>
      <c r="BJ3" s="271">
        <f t="shared" si="0"/>
        <v>0</v>
      </c>
      <c r="BK3" s="271">
        <f t="shared" si="0"/>
        <v>0</v>
      </c>
      <c r="BL3" s="271">
        <f t="shared" si="0"/>
        <v>0</v>
      </c>
      <c r="BM3" s="271">
        <f t="shared" si="0"/>
        <v>0</v>
      </c>
      <c r="BN3" s="271">
        <f t="shared" si="0"/>
        <v>0</v>
      </c>
      <c r="BO3" s="271">
        <f t="shared" si="0"/>
        <v>0</v>
      </c>
      <c r="BP3" s="271">
        <f t="shared" ref="BP3:CG3" si="1">COUNTA(BP4:BP8)/$A$3</f>
        <v>0</v>
      </c>
      <c r="BQ3" s="271">
        <f t="shared" si="1"/>
        <v>0</v>
      </c>
      <c r="BR3" s="271">
        <f t="shared" si="1"/>
        <v>0</v>
      </c>
      <c r="BS3" s="271">
        <f t="shared" si="1"/>
        <v>0</v>
      </c>
      <c r="BT3" s="271">
        <f t="shared" si="1"/>
        <v>0</v>
      </c>
      <c r="BU3" s="271">
        <f t="shared" si="1"/>
        <v>0</v>
      </c>
      <c r="BV3" s="271">
        <f t="shared" si="1"/>
        <v>0</v>
      </c>
      <c r="BW3" s="271">
        <f t="shared" si="1"/>
        <v>0</v>
      </c>
      <c r="BX3" s="271">
        <f t="shared" si="1"/>
        <v>0</v>
      </c>
      <c r="BY3" s="271">
        <f t="shared" si="1"/>
        <v>0</v>
      </c>
      <c r="BZ3" s="271">
        <f t="shared" si="1"/>
        <v>0</v>
      </c>
      <c r="CA3" s="271">
        <f t="shared" si="1"/>
        <v>0</v>
      </c>
      <c r="CB3" s="271">
        <f t="shared" si="1"/>
        <v>0</v>
      </c>
      <c r="CC3" s="271">
        <f t="shared" si="1"/>
        <v>0</v>
      </c>
      <c r="CD3" s="271">
        <f t="shared" si="1"/>
        <v>0</v>
      </c>
      <c r="CE3" s="271">
        <f t="shared" si="1"/>
        <v>0</v>
      </c>
      <c r="CF3" s="271">
        <f t="shared" si="1"/>
        <v>0</v>
      </c>
      <c r="CG3" s="271">
        <f t="shared" si="1"/>
        <v>0</v>
      </c>
    </row>
    <row r="4" spans="1:87" s="23" customFormat="1" ht="22.5" x14ac:dyDescent="0.35">
      <c r="A4" s="19"/>
      <c r="B4" s="28" t="str">
        <f>Compétences!B4</f>
        <v>S’exprimer à l’oral comme à l’écrit dans un vocabulaire approprié et précis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</row>
    <row r="5" spans="1:87" s="23" customFormat="1" ht="22.5" x14ac:dyDescent="0.35">
      <c r="A5" s="19"/>
      <c r="B5" s="28" t="str">
        <f>Compétences!B5</f>
        <v>Prendre la parole en respectant le niveau de langue adapté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</row>
    <row r="6" spans="1:87" s="23" customFormat="1" ht="22.5" x14ac:dyDescent="0.35">
      <c r="A6" s="19"/>
      <c r="B6" s="28" t="str">
        <f>Compétences!B6</f>
        <v>Répondre à une question par une phrase complète à l’oral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</row>
    <row r="7" spans="1:87" s="23" customFormat="1" ht="33.75" x14ac:dyDescent="0.35">
      <c r="A7" s="19"/>
      <c r="B7" s="28" t="str">
        <f>Compétences!B7</f>
        <v>Prendre part à un dialogue : prendre la parole devant les autres, écouter autrui, formuler et justifier un point de vue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</row>
    <row r="8" spans="1:87" s="23" customFormat="1" ht="22.5" x14ac:dyDescent="0.35">
      <c r="A8" s="19"/>
      <c r="B8" s="28" t="str">
        <f>Compétences!B8</f>
        <v>Dire de mémoire, de façon expressive, une dizaine de poèmes et de textes en prose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</row>
    <row r="9" spans="1:87" s="23" customFormat="1" x14ac:dyDescent="0.35">
      <c r="A9" s="19">
        <v>10</v>
      </c>
      <c r="B9" s="83" t="str">
        <f>Compétences!B9</f>
        <v>LIRE</v>
      </c>
      <c r="C9" s="271">
        <f>COUNTA(C10:C19)/$A$9</f>
        <v>0</v>
      </c>
      <c r="D9" s="271">
        <f t="shared" ref="D9:BO9" si="2">COUNTA(D10:D19)/$A$9</f>
        <v>0</v>
      </c>
      <c r="E9" s="271">
        <f t="shared" si="2"/>
        <v>0</v>
      </c>
      <c r="F9" s="271">
        <f t="shared" si="2"/>
        <v>0</v>
      </c>
      <c r="G9" s="271">
        <f t="shared" si="2"/>
        <v>0</v>
      </c>
      <c r="H9" s="271">
        <f t="shared" si="2"/>
        <v>0</v>
      </c>
      <c r="I9" s="271">
        <f t="shared" si="2"/>
        <v>0</v>
      </c>
      <c r="J9" s="271">
        <f t="shared" si="2"/>
        <v>0</v>
      </c>
      <c r="K9" s="271">
        <f t="shared" si="2"/>
        <v>0</v>
      </c>
      <c r="L9" s="271">
        <f t="shared" si="2"/>
        <v>0</v>
      </c>
      <c r="M9" s="271">
        <f t="shared" si="2"/>
        <v>0</v>
      </c>
      <c r="N9" s="271">
        <f t="shared" si="2"/>
        <v>0</v>
      </c>
      <c r="O9" s="271">
        <f t="shared" si="2"/>
        <v>0</v>
      </c>
      <c r="P9" s="271">
        <f t="shared" si="2"/>
        <v>0</v>
      </c>
      <c r="Q9" s="271">
        <f t="shared" si="2"/>
        <v>0</v>
      </c>
      <c r="R9" s="271">
        <f t="shared" si="2"/>
        <v>0</v>
      </c>
      <c r="S9" s="271">
        <f t="shared" si="2"/>
        <v>0</v>
      </c>
      <c r="T9" s="271">
        <f t="shared" si="2"/>
        <v>0</v>
      </c>
      <c r="U9" s="271">
        <f t="shared" si="2"/>
        <v>0</v>
      </c>
      <c r="V9" s="271">
        <f t="shared" si="2"/>
        <v>0</v>
      </c>
      <c r="W9" s="271">
        <f t="shared" si="2"/>
        <v>0</v>
      </c>
      <c r="X9" s="271">
        <f t="shared" si="2"/>
        <v>0</v>
      </c>
      <c r="Y9" s="271">
        <f t="shared" si="2"/>
        <v>0</v>
      </c>
      <c r="Z9" s="271">
        <f t="shared" si="2"/>
        <v>0</v>
      </c>
      <c r="AA9" s="271">
        <f t="shared" si="2"/>
        <v>0</v>
      </c>
      <c r="AB9" s="271">
        <f t="shared" si="2"/>
        <v>0</v>
      </c>
      <c r="AC9" s="271">
        <f t="shared" si="2"/>
        <v>0</v>
      </c>
      <c r="AD9" s="271">
        <f t="shared" si="2"/>
        <v>0</v>
      </c>
      <c r="AE9" s="271">
        <f t="shared" si="2"/>
        <v>0</v>
      </c>
      <c r="AF9" s="271">
        <f t="shared" si="2"/>
        <v>0</v>
      </c>
      <c r="AG9" s="271">
        <f t="shared" si="2"/>
        <v>0</v>
      </c>
      <c r="AH9" s="271">
        <f t="shared" si="2"/>
        <v>0</v>
      </c>
      <c r="AI9" s="271">
        <f t="shared" si="2"/>
        <v>0</v>
      </c>
      <c r="AJ9" s="271">
        <f t="shared" si="2"/>
        <v>0</v>
      </c>
      <c r="AK9" s="271">
        <f t="shared" si="2"/>
        <v>0</v>
      </c>
      <c r="AL9" s="271">
        <f t="shared" si="2"/>
        <v>0</v>
      </c>
      <c r="AM9" s="271">
        <f t="shared" si="2"/>
        <v>0</v>
      </c>
      <c r="AN9" s="271">
        <f t="shared" si="2"/>
        <v>0</v>
      </c>
      <c r="AO9" s="271">
        <f t="shared" si="2"/>
        <v>0</v>
      </c>
      <c r="AP9" s="271">
        <f t="shared" si="2"/>
        <v>0</v>
      </c>
      <c r="AQ9" s="271">
        <f t="shared" si="2"/>
        <v>0</v>
      </c>
      <c r="AR9" s="271">
        <f t="shared" si="2"/>
        <v>0</v>
      </c>
      <c r="AS9" s="271">
        <f t="shared" si="2"/>
        <v>0</v>
      </c>
      <c r="AT9" s="271">
        <f t="shared" si="2"/>
        <v>0</v>
      </c>
      <c r="AU9" s="271">
        <f t="shared" si="2"/>
        <v>0</v>
      </c>
      <c r="AV9" s="271">
        <f t="shared" si="2"/>
        <v>0</v>
      </c>
      <c r="AW9" s="271">
        <f t="shared" si="2"/>
        <v>0</v>
      </c>
      <c r="AX9" s="271">
        <f t="shared" si="2"/>
        <v>0</v>
      </c>
      <c r="AY9" s="271">
        <f t="shared" si="2"/>
        <v>0</v>
      </c>
      <c r="AZ9" s="271">
        <f t="shared" si="2"/>
        <v>0</v>
      </c>
      <c r="BA9" s="271">
        <f t="shared" si="2"/>
        <v>0</v>
      </c>
      <c r="BB9" s="271">
        <f t="shared" si="2"/>
        <v>0</v>
      </c>
      <c r="BC9" s="271">
        <f t="shared" si="2"/>
        <v>0</v>
      </c>
      <c r="BD9" s="271">
        <f t="shared" si="2"/>
        <v>0</v>
      </c>
      <c r="BE9" s="271">
        <f t="shared" si="2"/>
        <v>0</v>
      </c>
      <c r="BF9" s="271">
        <f t="shared" si="2"/>
        <v>0</v>
      </c>
      <c r="BG9" s="271">
        <f t="shared" si="2"/>
        <v>0</v>
      </c>
      <c r="BH9" s="271">
        <f t="shared" si="2"/>
        <v>0</v>
      </c>
      <c r="BI9" s="271">
        <f t="shared" si="2"/>
        <v>0</v>
      </c>
      <c r="BJ9" s="271">
        <f t="shared" si="2"/>
        <v>0</v>
      </c>
      <c r="BK9" s="271">
        <f t="shared" si="2"/>
        <v>0</v>
      </c>
      <c r="BL9" s="271">
        <f t="shared" si="2"/>
        <v>0</v>
      </c>
      <c r="BM9" s="271">
        <f t="shared" si="2"/>
        <v>0</v>
      </c>
      <c r="BN9" s="271">
        <f t="shared" si="2"/>
        <v>0</v>
      </c>
      <c r="BO9" s="271">
        <f t="shared" si="2"/>
        <v>0</v>
      </c>
      <c r="BP9" s="271">
        <f t="shared" ref="BP9:CG9" si="3">COUNTA(BP10:BP19)/$A$9</f>
        <v>0</v>
      </c>
      <c r="BQ9" s="271">
        <f t="shared" si="3"/>
        <v>0</v>
      </c>
      <c r="BR9" s="271">
        <f t="shared" si="3"/>
        <v>0</v>
      </c>
      <c r="BS9" s="271">
        <f t="shared" si="3"/>
        <v>0</v>
      </c>
      <c r="BT9" s="271">
        <f t="shared" si="3"/>
        <v>0</v>
      </c>
      <c r="BU9" s="271">
        <f t="shared" si="3"/>
        <v>0</v>
      </c>
      <c r="BV9" s="271">
        <f t="shared" si="3"/>
        <v>0</v>
      </c>
      <c r="BW9" s="271">
        <f t="shared" si="3"/>
        <v>0</v>
      </c>
      <c r="BX9" s="271">
        <f t="shared" si="3"/>
        <v>0</v>
      </c>
      <c r="BY9" s="271">
        <f t="shared" si="3"/>
        <v>0</v>
      </c>
      <c r="BZ9" s="271">
        <f t="shared" si="3"/>
        <v>0</v>
      </c>
      <c r="CA9" s="271">
        <f t="shared" si="3"/>
        <v>0</v>
      </c>
      <c r="CB9" s="271">
        <f t="shared" si="3"/>
        <v>0</v>
      </c>
      <c r="CC9" s="271">
        <f t="shared" si="3"/>
        <v>0</v>
      </c>
      <c r="CD9" s="271">
        <f t="shared" si="3"/>
        <v>0</v>
      </c>
      <c r="CE9" s="271">
        <f t="shared" si="3"/>
        <v>0</v>
      </c>
      <c r="CF9" s="271">
        <f t="shared" si="3"/>
        <v>0</v>
      </c>
      <c r="CG9" s="271">
        <f t="shared" si="3"/>
        <v>0</v>
      </c>
    </row>
    <row r="10" spans="1:87" s="23" customFormat="1" ht="22.5" x14ac:dyDescent="0.35">
      <c r="A10" s="19"/>
      <c r="B10" s="28" t="str">
        <f>Compétences!B10</f>
        <v>Lire avec aisance (à haute voix, silencieusement) un texte</v>
      </c>
      <c r="C10" s="166"/>
      <c r="D10" s="166"/>
      <c r="E10" s="166"/>
      <c r="F10" s="166"/>
      <c r="G10" s="166"/>
      <c r="H10" s="166"/>
      <c r="I10" s="166"/>
      <c r="J10" s="16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</row>
    <row r="11" spans="1:87" s="23" customFormat="1" ht="33.75" x14ac:dyDescent="0.35">
      <c r="A11" s="19"/>
      <c r="B11" s="28" t="str">
        <f>Compétences!B11</f>
        <v>Lire seul des textes du patrimoine et des oeuvres intégrales de la littérature de jeunesse, adaptés à son âge</v>
      </c>
      <c r="C11" s="166"/>
      <c r="D11" s="166"/>
      <c r="E11" s="166"/>
      <c r="F11" s="166"/>
      <c r="G11" s="166"/>
      <c r="H11" s="166"/>
      <c r="I11" s="166"/>
      <c r="J11" s="16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</row>
    <row r="12" spans="1:87" s="23" customFormat="1" x14ac:dyDescent="0.35">
      <c r="A12" s="19"/>
      <c r="B12" s="28" t="str">
        <f>Compétences!B12</f>
        <v>Lire seul et comprendre un énoncé, une consigne</v>
      </c>
      <c r="C12" s="166"/>
      <c r="D12" s="166"/>
      <c r="E12" s="166"/>
      <c r="F12" s="166"/>
      <c r="G12" s="166"/>
      <c r="H12" s="166"/>
      <c r="I12" s="166"/>
      <c r="J12" s="166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</row>
    <row r="13" spans="1:87" s="23" customFormat="1" x14ac:dyDescent="0.35">
      <c r="A13" s="19"/>
      <c r="B13" s="28" t="str">
        <f>Compétences!B13</f>
        <v>Dégager le thème d’un texte</v>
      </c>
      <c r="C13" s="166"/>
      <c r="D13" s="166"/>
      <c r="E13" s="166"/>
      <c r="F13" s="166"/>
      <c r="G13" s="166"/>
      <c r="H13" s="166"/>
      <c r="I13" s="166"/>
      <c r="J13" s="16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</row>
    <row r="14" spans="1:87" s="23" customFormat="1" x14ac:dyDescent="0.35">
      <c r="A14" s="19"/>
      <c r="B14" s="28" t="str">
        <f>Compétences!B14</f>
        <v>Repérer dans un texte des informations explicites</v>
      </c>
      <c r="C14" s="166"/>
      <c r="D14" s="166"/>
      <c r="E14" s="166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</row>
    <row r="15" spans="1:87" s="23" customFormat="1" x14ac:dyDescent="0.35">
      <c r="A15" s="19"/>
      <c r="B15" s="28" t="str">
        <f>Compétences!B15</f>
        <v>Inférer des informations nouvelles (implicites)</v>
      </c>
      <c r="C15" s="166"/>
      <c r="D15" s="166"/>
      <c r="E15" s="166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</row>
    <row r="16" spans="1:87" s="23" customFormat="1" ht="22.5" x14ac:dyDescent="0.35">
      <c r="A16" s="19"/>
      <c r="B16" s="28" t="str">
        <f>Compétences!B16</f>
        <v>Repérer les effets de choix formels (emploi de certains mots, utilisation d’un niveau de langue)</v>
      </c>
      <c r="C16" s="166"/>
      <c r="D16" s="166"/>
      <c r="E16" s="166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</row>
    <row r="17" spans="1:85" s="23" customFormat="1" ht="22.5" x14ac:dyDescent="0.35">
      <c r="A17" s="19"/>
      <c r="B17" s="28" t="str">
        <f>Compétences!B17</f>
        <v>Utiliser ses connaissances pour réfléchir sur un texte, mieux le comprendre</v>
      </c>
      <c r="C17" s="166"/>
      <c r="D17" s="166"/>
      <c r="E17" s="166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</row>
    <row r="18" spans="1:85" s="23" customFormat="1" ht="22.5" x14ac:dyDescent="0.35">
      <c r="A18" s="19"/>
      <c r="B18" s="28" t="str">
        <f>Compétences!B18</f>
        <v>Effectuer, seul, des recherches dans des ouvrages documentaires (livres, produits multimédia)</v>
      </c>
      <c r="C18" s="166"/>
      <c r="D18" s="166"/>
      <c r="E18" s="166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</row>
    <row r="19" spans="1:85" s="23" customFormat="1" x14ac:dyDescent="0.35">
      <c r="A19" s="19"/>
      <c r="B19" s="28" t="str">
        <f>Compétences!B19</f>
        <v>Se repérer dans une bibliothèque, une médiathèque</v>
      </c>
      <c r="C19" s="166"/>
      <c r="D19" s="166"/>
      <c r="E19" s="166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</row>
    <row r="20" spans="1:85" s="23" customFormat="1" x14ac:dyDescent="0.35">
      <c r="A20" s="19">
        <v>4</v>
      </c>
      <c r="B20" s="83" t="str">
        <f>Compétences!B20</f>
        <v>ÉCRIRE</v>
      </c>
      <c r="C20" s="271">
        <f>COUNTA(C21:C24)/$A$20</f>
        <v>0</v>
      </c>
      <c r="D20" s="271">
        <f t="shared" ref="D20:BO20" si="4">COUNTA(D21:D24)/$A$20</f>
        <v>0</v>
      </c>
      <c r="E20" s="271">
        <f t="shared" si="4"/>
        <v>0</v>
      </c>
      <c r="F20" s="271">
        <f t="shared" si="4"/>
        <v>0</v>
      </c>
      <c r="G20" s="271">
        <f t="shared" si="4"/>
        <v>0</v>
      </c>
      <c r="H20" s="271">
        <f t="shared" si="4"/>
        <v>0</v>
      </c>
      <c r="I20" s="271">
        <f t="shared" si="4"/>
        <v>0</v>
      </c>
      <c r="J20" s="271">
        <f t="shared" si="4"/>
        <v>0</v>
      </c>
      <c r="K20" s="271">
        <f t="shared" si="4"/>
        <v>0</v>
      </c>
      <c r="L20" s="271">
        <f t="shared" si="4"/>
        <v>0</v>
      </c>
      <c r="M20" s="271">
        <f t="shared" si="4"/>
        <v>0</v>
      </c>
      <c r="N20" s="271">
        <f t="shared" si="4"/>
        <v>0</v>
      </c>
      <c r="O20" s="271">
        <f t="shared" si="4"/>
        <v>0</v>
      </c>
      <c r="P20" s="271">
        <f t="shared" si="4"/>
        <v>0</v>
      </c>
      <c r="Q20" s="271">
        <f t="shared" si="4"/>
        <v>0</v>
      </c>
      <c r="R20" s="271">
        <f t="shared" si="4"/>
        <v>0</v>
      </c>
      <c r="S20" s="271">
        <f t="shared" si="4"/>
        <v>0</v>
      </c>
      <c r="T20" s="271">
        <f t="shared" si="4"/>
        <v>0</v>
      </c>
      <c r="U20" s="271">
        <f t="shared" si="4"/>
        <v>0</v>
      </c>
      <c r="V20" s="271">
        <f t="shared" si="4"/>
        <v>0</v>
      </c>
      <c r="W20" s="271">
        <f t="shared" si="4"/>
        <v>0</v>
      </c>
      <c r="X20" s="271">
        <f t="shared" si="4"/>
        <v>0</v>
      </c>
      <c r="Y20" s="271">
        <f t="shared" si="4"/>
        <v>0</v>
      </c>
      <c r="Z20" s="271">
        <f t="shared" si="4"/>
        <v>0</v>
      </c>
      <c r="AA20" s="271">
        <f t="shared" si="4"/>
        <v>0</v>
      </c>
      <c r="AB20" s="271">
        <f t="shared" si="4"/>
        <v>0</v>
      </c>
      <c r="AC20" s="271">
        <f t="shared" si="4"/>
        <v>0</v>
      </c>
      <c r="AD20" s="271">
        <f t="shared" si="4"/>
        <v>0</v>
      </c>
      <c r="AE20" s="271">
        <f t="shared" si="4"/>
        <v>0</v>
      </c>
      <c r="AF20" s="271">
        <f t="shared" si="4"/>
        <v>0</v>
      </c>
      <c r="AG20" s="271">
        <f t="shared" si="4"/>
        <v>0</v>
      </c>
      <c r="AH20" s="271">
        <f t="shared" si="4"/>
        <v>0</v>
      </c>
      <c r="AI20" s="271">
        <f t="shared" si="4"/>
        <v>0</v>
      </c>
      <c r="AJ20" s="271">
        <f t="shared" si="4"/>
        <v>0</v>
      </c>
      <c r="AK20" s="271">
        <f t="shared" si="4"/>
        <v>0</v>
      </c>
      <c r="AL20" s="271">
        <f t="shared" si="4"/>
        <v>0</v>
      </c>
      <c r="AM20" s="271">
        <f t="shared" si="4"/>
        <v>0</v>
      </c>
      <c r="AN20" s="271">
        <f t="shared" si="4"/>
        <v>0</v>
      </c>
      <c r="AO20" s="271">
        <f t="shared" si="4"/>
        <v>0</v>
      </c>
      <c r="AP20" s="271">
        <f t="shared" si="4"/>
        <v>0</v>
      </c>
      <c r="AQ20" s="271">
        <f t="shared" si="4"/>
        <v>0</v>
      </c>
      <c r="AR20" s="271">
        <f t="shared" si="4"/>
        <v>0</v>
      </c>
      <c r="AS20" s="271">
        <f t="shared" si="4"/>
        <v>0</v>
      </c>
      <c r="AT20" s="271">
        <f t="shared" si="4"/>
        <v>0</v>
      </c>
      <c r="AU20" s="271">
        <f t="shared" si="4"/>
        <v>0</v>
      </c>
      <c r="AV20" s="271">
        <f t="shared" si="4"/>
        <v>0</v>
      </c>
      <c r="AW20" s="271">
        <f t="shared" si="4"/>
        <v>0</v>
      </c>
      <c r="AX20" s="271">
        <f t="shared" si="4"/>
        <v>0</v>
      </c>
      <c r="AY20" s="271">
        <f t="shared" si="4"/>
        <v>0</v>
      </c>
      <c r="AZ20" s="271">
        <f t="shared" si="4"/>
        <v>0</v>
      </c>
      <c r="BA20" s="271">
        <f t="shared" si="4"/>
        <v>0</v>
      </c>
      <c r="BB20" s="271">
        <f t="shared" si="4"/>
        <v>0</v>
      </c>
      <c r="BC20" s="271">
        <f t="shared" si="4"/>
        <v>0</v>
      </c>
      <c r="BD20" s="271">
        <f t="shared" si="4"/>
        <v>0</v>
      </c>
      <c r="BE20" s="271">
        <f t="shared" si="4"/>
        <v>0</v>
      </c>
      <c r="BF20" s="271">
        <f t="shared" si="4"/>
        <v>0</v>
      </c>
      <c r="BG20" s="271">
        <f t="shared" si="4"/>
        <v>0</v>
      </c>
      <c r="BH20" s="271">
        <f t="shared" si="4"/>
        <v>0</v>
      </c>
      <c r="BI20" s="271">
        <f t="shared" si="4"/>
        <v>0</v>
      </c>
      <c r="BJ20" s="271">
        <f t="shared" si="4"/>
        <v>0</v>
      </c>
      <c r="BK20" s="271">
        <f t="shared" si="4"/>
        <v>0</v>
      </c>
      <c r="BL20" s="271">
        <f t="shared" si="4"/>
        <v>0</v>
      </c>
      <c r="BM20" s="271">
        <f t="shared" si="4"/>
        <v>0</v>
      </c>
      <c r="BN20" s="271">
        <f t="shared" si="4"/>
        <v>0</v>
      </c>
      <c r="BO20" s="271">
        <f t="shared" si="4"/>
        <v>0</v>
      </c>
      <c r="BP20" s="271">
        <f t="shared" ref="BP20:CG20" si="5">COUNTA(BP21:BP24)/$A$20</f>
        <v>0</v>
      </c>
      <c r="BQ20" s="271">
        <f t="shared" si="5"/>
        <v>0</v>
      </c>
      <c r="BR20" s="271">
        <f t="shared" si="5"/>
        <v>0</v>
      </c>
      <c r="BS20" s="271">
        <f t="shared" si="5"/>
        <v>0</v>
      </c>
      <c r="BT20" s="271">
        <f t="shared" si="5"/>
        <v>0</v>
      </c>
      <c r="BU20" s="271">
        <f t="shared" si="5"/>
        <v>0</v>
      </c>
      <c r="BV20" s="271">
        <f t="shared" si="5"/>
        <v>0</v>
      </c>
      <c r="BW20" s="271">
        <f t="shared" si="5"/>
        <v>0</v>
      </c>
      <c r="BX20" s="271">
        <f t="shared" si="5"/>
        <v>0</v>
      </c>
      <c r="BY20" s="271">
        <f t="shared" si="5"/>
        <v>0</v>
      </c>
      <c r="BZ20" s="271">
        <f t="shared" si="5"/>
        <v>0</v>
      </c>
      <c r="CA20" s="271">
        <f t="shared" si="5"/>
        <v>0</v>
      </c>
      <c r="CB20" s="271">
        <f t="shared" si="5"/>
        <v>0</v>
      </c>
      <c r="CC20" s="271">
        <f t="shared" si="5"/>
        <v>0</v>
      </c>
      <c r="CD20" s="271">
        <f t="shared" si="5"/>
        <v>0</v>
      </c>
      <c r="CE20" s="271">
        <f t="shared" si="5"/>
        <v>0</v>
      </c>
      <c r="CF20" s="271">
        <f t="shared" si="5"/>
        <v>0</v>
      </c>
      <c r="CG20" s="271">
        <f t="shared" si="5"/>
        <v>0</v>
      </c>
    </row>
    <row r="21" spans="1:85" s="23" customFormat="1" ht="22.5" x14ac:dyDescent="0.35">
      <c r="A21" s="19"/>
      <c r="B21" s="28" t="str">
        <f>Compétences!B21</f>
        <v>Copier sans erreur un texte d’au moins quinze lignes en lui donnant une présentation adaptée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ht="22.5" x14ac:dyDescent="0.35">
      <c r="A22" s="19"/>
      <c r="B22" s="28" t="str">
        <f>Compétences!B22</f>
        <v>Utiliser ses connaissances pour réfléchir sur un texte, mieux l’écrire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ht="22.5" x14ac:dyDescent="0.35">
      <c r="A23" s="19"/>
      <c r="B23" s="28" t="str">
        <f>Compétences!B23</f>
        <v>Répondre à une question par une phrase complète à l’écrit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3" customFormat="1" ht="45" x14ac:dyDescent="0.35">
      <c r="A24" s="19"/>
      <c r="B24" s="28" t="str">
        <f>Compétences!B24</f>
        <v>Rédiger un texte d’une quinzaine de lignes (récit, description, dialogue, texte poétique, compte rendu) en utilisant ses connaissances en vocabulaire et en grammaire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</row>
    <row r="25" spans="1:85" s="23" customFormat="1" x14ac:dyDescent="0.35">
      <c r="A25" s="19">
        <v>4</v>
      </c>
      <c r="B25" s="83" t="str">
        <f>Compétences!B25</f>
        <v>ÉTUDE DE LA LANGUE : VOCABULAIRE</v>
      </c>
      <c r="C25" s="271">
        <f>COUNTA(C26:C29)/$A$25</f>
        <v>0</v>
      </c>
      <c r="D25" s="271">
        <f t="shared" ref="D25:BO25" si="6">COUNTA(D26:D29)/$A$25</f>
        <v>0</v>
      </c>
      <c r="E25" s="271">
        <f t="shared" si="6"/>
        <v>0</v>
      </c>
      <c r="F25" s="271">
        <f t="shared" si="6"/>
        <v>0</v>
      </c>
      <c r="G25" s="271">
        <f t="shared" si="6"/>
        <v>0</v>
      </c>
      <c r="H25" s="271">
        <f t="shared" si="6"/>
        <v>0</v>
      </c>
      <c r="I25" s="271">
        <f t="shared" si="6"/>
        <v>0</v>
      </c>
      <c r="J25" s="271">
        <f t="shared" si="6"/>
        <v>0</v>
      </c>
      <c r="K25" s="271">
        <f t="shared" si="6"/>
        <v>0</v>
      </c>
      <c r="L25" s="271">
        <f t="shared" si="6"/>
        <v>0</v>
      </c>
      <c r="M25" s="271">
        <f t="shared" si="6"/>
        <v>0</v>
      </c>
      <c r="N25" s="271">
        <f t="shared" si="6"/>
        <v>0</v>
      </c>
      <c r="O25" s="271">
        <f t="shared" si="6"/>
        <v>0</v>
      </c>
      <c r="P25" s="271">
        <f t="shared" si="6"/>
        <v>0</v>
      </c>
      <c r="Q25" s="271">
        <f t="shared" si="6"/>
        <v>0</v>
      </c>
      <c r="R25" s="271">
        <f t="shared" si="6"/>
        <v>0</v>
      </c>
      <c r="S25" s="271">
        <f t="shared" si="6"/>
        <v>0</v>
      </c>
      <c r="T25" s="271">
        <f t="shared" si="6"/>
        <v>0</v>
      </c>
      <c r="U25" s="271">
        <f t="shared" si="6"/>
        <v>0</v>
      </c>
      <c r="V25" s="271">
        <f t="shared" si="6"/>
        <v>0</v>
      </c>
      <c r="W25" s="271">
        <f t="shared" si="6"/>
        <v>0</v>
      </c>
      <c r="X25" s="271">
        <f t="shared" si="6"/>
        <v>0</v>
      </c>
      <c r="Y25" s="271">
        <f t="shared" si="6"/>
        <v>0</v>
      </c>
      <c r="Z25" s="271">
        <f t="shared" si="6"/>
        <v>0</v>
      </c>
      <c r="AA25" s="271">
        <f t="shared" si="6"/>
        <v>0</v>
      </c>
      <c r="AB25" s="271">
        <f t="shared" si="6"/>
        <v>0</v>
      </c>
      <c r="AC25" s="271">
        <f t="shared" si="6"/>
        <v>0</v>
      </c>
      <c r="AD25" s="271">
        <f t="shared" si="6"/>
        <v>0</v>
      </c>
      <c r="AE25" s="271">
        <f t="shared" si="6"/>
        <v>0</v>
      </c>
      <c r="AF25" s="271">
        <f t="shared" si="6"/>
        <v>0</v>
      </c>
      <c r="AG25" s="271">
        <f t="shared" si="6"/>
        <v>0</v>
      </c>
      <c r="AH25" s="271">
        <f t="shared" si="6"/>
        <v>0</v>
      </c>
      <c r="AI25" s="271">
        <f t="shared" si="6"/>
        <v>0</v>
      </c>
      <c r="AJ25" s="271">
        <f t="shared" si="6"/>
        <v>0</v>
      </c>
      <c r="AK25" s="271">
        <f t="shared" si="6"/>
        <v>0</v>
      </c>
      <c r="AL25" s="271">
        <f t="shared" si="6"/>
        <v>0</v>
      </c>
      <c r="AM25" s="271">
        <f t="shared" si="6"/>
        <v>0</v>
      </c>
      <c r="AN25" s="271">
        <f t="shared" si="6"/>
        <v>0</v>
      </c>
      <c r="AO25" s="271">
        <f t="shared" si="6"/>
        <v>0</v>
      </c>
      <c r="AP25" s="271">
        <f t="shared" si="6"/>
        <v>0</v>
      </c>
      <c r="AQ25" s="271">
        <f t="shared" si="6"/>
        <v>0</v>
      </c>
      <c r="AR25" s="271">
        <f t="shared" si="6"/>
        <v>0</v>
      </c>
      <c r="AS25" s="271">
        <f t="shared" si="6"/>
        <v>0</v>
      </c>
      <c r="AT25" s="271">
        <f t="shared" si="6"/>
        <v>0</v>
      </c>
      <c r="AU25" s="271">
        <f t="shared" si="6"/>
        <v>0</v>
      </c>
      <c r="AV25" s="271">
        <f t="shared" si="6"/>
        <v>0</v>
      </c>
      <c r="AW25" s="271">
        <f t="shared" si="6"/>
        <v>0</v>
      </c>
      <c r="AX25" s="271">
        <f t="shared" si="6"/>
        <v>0</v>
      </c>
      <c r="AY25" s="271">
        <f t="shared" si="6"/>
        <v>0</v>
      </c>
      <c r="AZ25" s="271">
        <f t="shared" si="6"/>
        <v>0</v>
      </c>
      <c r="BA25" s="271">
        <f t="shared" si="6"/>
        <v>0</v>
      </c>
      <c r="BB25" s="271">
        <f t="shared" si="6"/>
        <v>0</v>
      </c>
      <c r="BC25" s="271">
        <f t="shared" si="6"/>
        <v>0</v>
      </c>
      <c r="BD25" s="271">
        <f t="shared" si="6"/>
        <v>0</v>
      </c>
      <c r="BE25" s="271">
        <f t="shared" si="6"/>
        <v>0</v>
      </c>
      <c r="BF25" s="271">
        <f t="shared" si="6"/>
        <v>0</v>
      </c>
      <c r="BG25" s="271">
        <f t="shared" si="6"/>
        <v>0</v>
      </c>
      <c r="BH25" s="271">
        <f t="shared" si="6"/>
        <v>0</v>
      </c>
      <c r="BI25" s="271">
        <f t="shared" si="6"/>
        <v>0</v>
      </c>
      <c r="BJ25" s="271">
        <f t="shared" si="6"/>
        <v>0</v>
      </c>
      <c r="BK25" s="271">
        <f t="shared" si="6"/>
        <v>0</v>
      </c>
      <c r="BL25" s="271">
        <f t="shared" si="6"/>
        <v>0</v>
      </c>
      <c r="BM25" s="271">
        <f t="shared" si="6"/>
        <v>0</v>
      </c>
      <c r="BN25" s="271">
        <f t="shared" si="6"/>
        <v>0</v>
      </c>
      <c r="BO25" s="271">
        <f t="shared" si="6"/>
        <v>0</v>
      </c>
      <c r="BP25" s="271">
        <f t="shared" ref="BP25:CG25" si="7">COUNTA(BP26:BP29)/$A$25</f>
        <v>0</v>
      </c>
      <c r="BQ25" s="271">
        <f t="shared" si="7"/>
        <v>0</v>
      </c>
      <c r="BR25" s="271">
        <f t="shared" si="7"/>
        <v>0</v>
      </c>
      <c r="BS25" s="271">
        <f t="shared" si="7"/>
        <v>0</v>
      </c>
      <c r="BT25" s="271">
        <f t="shared" si="7"/>
        <v>0</v>
      </c>
      <c r="BU25" s="271">
        <f t="shared" si="7"/>
        <v>0</v>
      </c>
      <c r="BV25" s="271">
        <f t="shared" si="7"/>
        <v>0</v>
      </c>
      <c r="BW25" s="271">
        <f t="shared" si="7"/>
        <v>0</v>
      </c>
      <c r="BX25" s="271">
        <f t="shared" si="7"/>
        <v>0</v>
      </c>
      <c r="BY25" s="271">
        <f t="shared" si="7"/>
        <v>0</v>
      </c>
      <c r="BZ25" s="271">
        <f t="shared" si="7"/>
        <v>0</v>
      </c>
      <c r="CA25" s="271">
        <f t="shared" si="7"/>
        <v>0</v>
      </c>
      <c r="CB25" s="271">
        <f t="shared" si="7"/>
        <v>0</v>
      </c>
      <c r="CC25" s="271">
        <f t="shared" si="7"/>
        <v>0</v>
      </c>
      <c r="CD25" s="271">
        <f t="shared" si="7"/>
        <v>0</v>
      </c>
      <c r="CE25" s="271">
        <f t="shared" si="7"/>
        <v>0</v>
      </c>
      <c r="CF25" s="271">
        <f t="shared" si="7"/>
        <v>0</v>
      </c>
      <c r="CG25" s="271">
        <f t="shared" si="7"/>
        <v>0</v>
      </c>
    </row>
    <row r="26" spans="1:85" s="23" customFormat="1" ht="22.5" x14ac:dyDescent="0.35">
      <c r="A26" s="19"/>
      <c r="B26" s="28" t="str">
        <f>Compétences!B26</f>
        <v>Comprendre des mots nouveaux et les utiliser à bon escient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</row>
    <row r="27" spans="1:85" s="23" customFormat="1" x14ac:dyDescent="0.35">
      <c r="A27" s="19"/>
      <c r="B27" s="28" t="str">
        <f>Compétences!B27</f>
        <v>Maîtriser quelques relations de sens entre les mots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</row>
    <row r="28" spans="1:85" s="23" customFormat="1" ht="22.5" x14ac:dyDescent="0.35">
      <c r="A28" s="19"/>
      <c r="B28" s="28" t="str">
        <f>Compétences!B28</f>
        <v>Maîtriser quelques relations concernant la forme et le sens des mots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</row>
    <row r="29" spans="1:85" s="23" customFormat="1" x14ac:dyDescent="0.35">
      <c r="A29" s="19"/>
      <c r="B29" s="28" t="str">
        <f>Compétences!B29</f>
        <v>Savoir utiliser un dictionnaire papier ou numérique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</row>
    <row r="30" spans="1:85" s="23" customFormat="1" x14ac:dyDescent="0.35">
      <c r="A30" s="19">
        <v>3</v>
      </c>
      <c r="B30" s="83" t="str">
        <f>Compétences!B30</f>
        <v>ÉTUDE DE LA LANGUE : GRAMMAIRE</v>
      </c>
      <c r="C30" s="271">
        <f>COUNTA(C31:C33)/$A$30</f>
        <v>0</v>
      </c>
      <c r="D30" s="271">
        <f t="shared" ref="D30:BO30" si="8">COUNTA(D31:D33)/$A$30</f>
        <v>0</v>
      </c>
      <c r="E30" s="271">
        <f t="shared" si="8"/>
        <v>0</v>
      </c>
      <c r="F30" s="271">
        <f t="shared" si="8"/>
        <v>0</v>
      </c>
      <c r="G30" s="271">
        <f t="shared" si="8"/>
        <v>0</v>
      </c>
      <c r="H30" s="271">
        <f t="shared" si="8"/>
        <v>0</v>
      </c>
      <c r="I30" s="271">
        <f t="shared" si="8"/>
        <v>0</v>
      </c>
      <c r="J30" s="271">
        <f t="shared" si="8"/>
        <v>0</v>
      </c>
      <c r="K30" s="271">
        <f t="shared" si="8"/>
        <v>0</v>
      </c>
      <c r="L30" s="271">
        <f t="shared" si="8"/>
        <v>0</v>
      </c>
      <c r="M30" s="271">
        <f t="shared" si="8"/>
        <v>0</v>
      </c>
      <c r="N30" s="271">
        <f t="shared" si="8"/>
        <v>0</v>
      </c>
      <c r="O30" s="271">
        <f t="shared" si="8"/>
        <v>0</v>
      </c>
      <c r="P30" s="271">
        <f t="shared" si="8"/>
        <v>0</v>
      </c>
      <c r="Q30" s="271">
        <f t="shared" si="8"/>
        <v>0</v>
      </c>
      <c r="R30" s="271">
        <f t="shared" si="8"/>
        <v>0</v>
      </c>
      <c r="S30" s="271">
        <f t="shared" si="8"/>
        <v>0</v>
      </c>
      <c r="T30" s="271">
        <f t="shared" si="8"/>
        <v>0</v>
      </c>
      <c r="U30" s="271">
        <f t="shared" si="8"/>
        <v>0</v>
      </c>
      <c r="V30" s="271">
        <f t="shared" si="8"/>
        <v>0</v>
      </c>
      <c r="W30" s="271">
        <f t="shared" si="8"/>
        <v>0</v>
      </c>
      <c r="X30" s="271">
        <f t="shared" si="8"/>
        <v>0</v>
      </c>
      <c r="Y30" s="271">
        <f t="shared" si="8"/>
        <v>0</v>
      </c>
      <c r="Z30" s="271">
        <f t="shared" si="8"/>
        <v>0</v>
      </c>
      <c r="AA30" s="271">
        <f t="shared" si="8"/>
        <v>0</v>
      </c>
      <c r="AB30" s="271">
        <f t="shared" si="8"/>
        <v>0</v>
      </c>
      <c r="AC30" s="271">
        <f t="shared" si="8"/>
        <v>0</v>
      </c>
      <c r="AD30" s="271">
        <f t="shared" si="8"/>
        <v>0</v>
      </c>
      <c r="AE30" s="271">
        <f t="shared" si="8"/>
        <v>0</v>
      </c>
      <c r="AF30" s="271">
        <f t="shared" si="8"/>
        <v>0</v>
      </c>
      <c r="AG30" s="271">
        <f t="shared" si="8"/>
        <v>0</v>
      </c>
      <c r="AH30" s="271">
        <f t="shared" si="8"/>
        <v>0</v>
      </c>
      <c r="AI30" s="271">
        <f t="shared" si="8"/>
        <v>0</v>
      </c>
      <c r="AJ30" s="271">
        <f t="shared" si="8"/>
        <v>0</v>
      </c>
      <c r="AK30" s="271">
        <f t="shared" si="8"/>
        <v>0</v>
      </c>
      <c r="AL30" s="271">
        <f t="shared" si="8"/>
        <v>0</v>
      </c>
      <c r="AM30" s="271">
        <f t="shared" si="8"/>
        <v>0</v>
      </c>
      <c r="AN30" s="271">
        <f t="shared" si="8"/>
        <v>0</v>
      </c>
      <c r="AO30" s="271">
        <f t="shared" si="8"/>
        <v>0</v>
      </c>
      <c r="AP30" s="271">
        <f t="shared" si="8"/>
        <v>0</v>
      </c>
      <c r="AQ30" s="271">
        <f t="shared" si="8"/>
        <v>0</v>
      </c>
      <c r="AR30" s="271">
        <f t="shared" si="8"/>
        <v>0</v>
      </c>
      <c r="AS30" s="271">
        <f t="shared" si="8"/>
        <v>0</v>
      </c>
      <c r="AT30" s="271">
        <f t="shared" si="8"/>
        <v>0</v>
      </c>
      <c r="AU30" s="271">
        <f t="shared" si="8"/>
        <v>0</v>
      </c>
      <c r="AV30" s="271">
        <f t="shared" si="8"/>
        <v>0</v>
      </c>
      <c r="AW30" s="271">
        <f t="shared" si="8"/>
        <v>0</v>
      </c>
      <c r="AX30" s="271">
        <f t="shared" si="8"/>
        <v>0</v>
      </c>
      <c r="AY30" s="271">
        <f t="shared" si="8"/>
        <v>0</v>
      </c>
      <c r="AZ30" s="271">
        <f t="shared" si="8"/>
        <v>0</v>
      </c>
      <c r="BA30" s="271">
        <f t="shared" si="8"/>
        <v>0</v>
      </c>
      <c r="BB30" s="271">
        <f t="shared" si="8"/>
        <v>0</v>
      </c>
      <c r="BC30" s="271">
        <f t="shared" si="8"/>
        <v>0</v>
      </c>
      <c r="BD30" s="271">
        <f t="shared" si="8"/>
        <v>0</v>
      </c>
      <c r="BE30" s="271">
        <f t="shared" si="8"/>
        <v>0</v>
      </c>
      <c r="BF30" s="271">
        <f t="shared" si="8"/>
        <v>0</v>
      </c>
      <c r="BG30" s="271">
        <f t="shared" si="8"/>
        <v>0</v>
      </c>
      <c r="BH30" s="271">
        <f t="shared" si="8"/>
        <v>0</v>
      </c>
      <c r="BI30" s="271">
        <f t="shared" si="8"/>
        <v>0</v>
      </c>
      <c r="BJ30" s="271">
        <f t="shared" si="8"/>
        <v>0</v>
      </c>
      <c r="BK30" s="271">
        <f t="shared" si="8"/>
        <v>0</v>
      </c>
      <c r="BL30" s="271">
        <f t="shared" si="8"/>
        <v>0</v>
      </c>
      <c r="BM30" s="271">
        <f t="shared" si="8"/>
        <v>0</v>
      </c>
      <c r="BN30" s="271">
        <f t="shared" si="8"/>
        <v>0</v>
      </c>
      <c r="BO30" s="271">
        <f t="shared" si="8"/>
        <v>0</v>
      </c>
      <c r="BP30" s="271">
        <f t="shared" ref="BP30:CG30" si="9">COUNTA(BP31:BP33)/$A$30</f>
        <v>0</v>
      </c>
      <c r="BQ30" s="271">
        <f t="shared" si="9"/>
        <v>0</v>
      </c>
      <c r="BR30" s="271">
        <f t="shared" si="9"/>
        <v>0</v>
      </c>
      <c r="BS30" s="271">
        <f t="shared" si="9"/>
        <v>0</v>
      </c>
      <c r="BT30" s="271">
        <f t="shared" si="9"/>
        <v>0</v>
      </c>
      <c r="BU30" s="271">
        <f t="shared" si="9"/>
        <v>0</v>
      </c>
      <c r="BV30" s="271">
        <f t="shared" si="9"/>
        <v>0</v>
      </c>
      <c r="BW30" s="271">
        <f t="shared" si="9"/>
        <v>0</v>
      </c>
      <c r="BX30" s="271">
        <f t="shared" si="9"/>
        <v>0</v>
      </c>
      <c r="BY30" s="271">
        <f t="shared" si="9"/>
        <v>0</v>
      </c>
      <c r="BZ30" s="271">
        <f t="shared" si="9"/>
        <v>0</v>
      </c>
      <c r="CA30" s="271">
        <f t="shared" si="9"/>
        <v>0</v>
      </c>
      <c r="CB30" s="271">
        <f t="shared" si="9"/>
        <v>0</v>
      </c>
      <c r="CC30" s="271">
        <f t="shared" si="9"/>
        <v>0</v>
      </c>
      <c r="CD30" s="271">
        <f t="shared" si="9"/>
        <v>0</v>
      </c>
      <c r="CE30" s="271">
        <f t="shared" si="9"/>
        <v>0</v>
      </c>
      <c r="CF30" s="271">
        <f t="shared" si="9"/>
        <v>0</v>
      </c>
      <c r="CG30" s="271">
        <f t="shared" si="9"/>
        <v>0</v>
      </c>
    </row>
    <row r="31" spans="1:85" s="23" customFormat="1" x14ac:dyDescent="0.35">
      <c r="A31" s="19"/>
      <c r="B31" s="28" t="str">
        <f>Compétences!B31</f>
        <v>Distinguer les mots selon leur nature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</row>
    <row r="32" spans="1:85" x14ac:dyDescent="0.35">
      <c r="B32" s="28" t="str">
        <f>Compétences!B32</f>
        <v>Identifier les fonctions des mots dans la phrase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</row>
    <row r="33" spans="1:85" x14ac:dyDescent="0.35">
      <c r="B33" s="28" t="str">
        <f>Compétences!B33</f>
        <v>Conjuguer les verbes, utiliser les temps à bon escient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</row>
    <row r="34" spans="1:85" x14ac:dyDescent="0.35">
      <c r="A34" s="19">
        <v>3</v>
      </c>
      <c r="B34" s="83" t="str">
        <f>Compétences!B34</f>
        <v>ÉTUDE DE LA LANGUE : ORTHOGRAPHE</v>
      </c>
      <c r="C34" s="271">
        <f>COUNTA(C35:C37)/$A$34</f>
        <v>0</v>
      </c>
      <c r="D34" s="271">
        <f t="shared" ref="D34:BO34" si="10">COUNTA(D35:D37)/$A$34</f>
        <v>0</v>
      </c>
      <c r="E34" s="271">
        <f t="shared" si="10"/>
        <v>0</v>
      </c>
      <c r="F34" s="271">
        <f t="shared" si="10"/>
        <v>0</v>
      </c>
      <c r="G34" s="271">
        <f t="shared" si="10"/>
        <v>0</v>
      </c>
      <c r="H34" s="271">
        <f t="shared" si="10"/>
        <v>0</v>
      </c>
      <c r="I34" s="271">
        <f t="shared" si="10"/>
        <v>0</v>
      </c>
      <c r="J34" s="271">
        <f t="shared" si="10"/>
        <v>0</v>
      </c>
      <c r="K34" s="271">
        <f t="shared" si="10"/>
        <v>0</v>
      </c>
      <c r="L34" s="271">
        <f t="shared" si="10"/>
        <v>0</v>
      </c>
      <c r="M34" s="271">
        <f t="shared" si="10"/>
        <v>0</v>
      </c>
      <c r="N34" s="271">
        <f t="shared" si="10"/>
        <v>0</v>
      </c>
      <c r="O34" s="271">
        <f t="shared" si="10"/>
        <v>0</v>
      </c>
      <c r="P34" s="271">
        <f t="shared" si="10"/>
        <v>0</v>
      </c>
      <c r="Q34" s="271">
        <f t="shared" si="10"/>
        <v>0</v>
      </c>
      <c r="R34" s="271">
        <f t="shared" si="10"/>
        <v>0</v>
      </c>
      <c r="S34" s="271">
        <f t="shared" si="10"/>
        <v>0</v>
      </c>
      <c r="T34" s="271">
        <f t="shared" si="10"/>
        <v>0</v>
      </c>
      <c r="U34" s="271">
        <f t="shared" si="10"/>
        <v>0</v>
      </c>
      <c r="V34" s="271">
        <f t="shared" si="10"/>
        <v>0</v>
      </c>
      <c r="W34" s="271">
        <f t="shared" si="10"/>
        <v>0</v>
      </c>
      <c r="X34" s="271">
        <f t="shared" si="10"/>
        <v>0</v>
      </c>
      <c r="Y34" s="271">
        <f t="shared" si="10"/>
        <v>0</v>
      </c>
      <c r="Z34" s="271">
        <f t="shared" si="10"/>
        <v>0</v>
      </c>
      <c r="AA34" s="271">
        <f t="shared" si="10"/>
        <v>0</v>
      </c>
      <c r="AB34" s="271">
        <f t="shared" si="10"/>
        <v>0</v>
      </c>
      <c r="AC34" s="271">
        <f t="shared" si="10"/>
        <v>0</v>
      </c>
      <c r="AD34" s="271">
        <f t="shared" si="10"/>
        <v>0</v>
      </c>
      <c r="AE34" s="271">
        <f t="shared" si="10"/>
        <v>0</v>
      </c>
      <c r="AF34" s="271">
        <f t="shared" si="10"/>
        <v>0</v>
      </c>
      <c r="AG34" s="271">
        <f t="shared" si="10"/>
        <v>0</v>
      </c>
      <c r="AH34" s="271">
        <f t="shared" si="10"/>
        <v>0</v>
      </c>
      <c r="AI34" s="271">
        <f t="shared" si="10"/>
        <v>0</v>
      </c>
      <c r="AJ34" s="271">
        <f t="shared" si="10"/>
        <v>0</v>
      </c>
      <c r="AK34" s="271">
        <f t="shared" si="10"/>
        <v>0</v>
      </c>
      <c r="AL34" s="271">
        <f t="shared" si="10"/>
        <v>0</v>
      </c>
      <c r="AM34" s="271">
        <f t="shared" si="10"/>
        <v>0</v>
      </c>
      <c r="AN34" s="271">
        <f t="shared" si="10"/>
        <v>0</v>
      </c>
      <c r="AO34" s="271">
        <f t="shared" si="10"/>
        <v>0</v>
      </c>
      <c r="AP34" s="271">
        <f t="shared" si="10"/>
        <v>0</v>
      </c>
      <c r="AQ34" s="271">
        <f t="shared" si="10"/>
        <v>0</v>
      </c>
      <c r="AR34" s="271">
        <f t="shared" si="10"/>
        <v>0</v>
      </c>
      <c r="AS34" s="271">
        <f t="shared" si="10"/>
        <v>0</v>
      </c>
      <c r="AT34" s="271">
        <f t="shared" si="10"/>
        <v>0</v>
      </c>
      <c r="AU34" s="271">
        <f t="shared" si="10"/>
        <v>0</v>
      </c>
      <c r="AV34" s="271">
        <f t="shared" si="10"/>
        <v>0</v>
      </c>
      <c r="AW34" s="271">
        <f t="shared" si="10"/>
        <v>0</v>
      </c>
      <c r="AX34" s="271">
        <f t="shared" si="10"/>
        <v>0</v>
      </c>
      <c r="AY34" s="271">
        <f t="shared" si="10"/>
        <v>0</v>
      </c>
      <c r="AZ34" s="271">
        <f t="shared" si="10"/>
        <v>0</v>
      </c>
      <c r="BA34" s="271">
        <f t="shared" si="10"/>
        <v>0</v>
      </c>
      <c r="BB34" s="271">
        <f t="shared" si="10"/>
        <v>0</v>
      </c>
      <c r="BC34" s="271">
        <f t="shared" si="10"/>
        <v>0</v>
      </c>
      <c r="BD34" s="271">
        <f t="shared" si="10"/>
        <v>0</v>
      </c>
      <c r="BE34" s="271">
        <f t="shared" si="10"/>
        <v>0</v>
      </c>
      <c r="BF34" s="271">
        <f t="shared" si="10"/>
        <v>0</v>
      </c>
      <c r="BG34" s="271">
        <f t="shared" si="10"/>
        <v>0</v>
      </c>
      <c r="BH34" s="271">
        <f t="shared" si="10"/>
        <v>0</v>
      </c>
      <c r="BI34" s="271">
        <f t="shared" si="10"/>
        <v>0</v>
      </c>
      <c r="BJ34" s="271">
        <f t="shared" si="10"/>
        <v>0</v>
      </c>
      <c r="BK34" s="271">
        <f t="shared" si="10"/>
        <v>0</v>
      </c>
      <c r="BL34" s="271">
        <f t="shared" si="10"/>
        <v>0</v>
      </c>
      <c r="BM34" s="271">
        <f t="shared" si="10"/>
        <v>0</v>
      </c>
      <c r="BN34" s="271">
        <f t="shared" si="10"/>
        <v>0</v>
      </c>
      <c r="BO34" s="271">
        <f t="shared" si="10"/>
        <v>0</v>
      </c>
      <c r="BP34" s="271">
        <f t="shared" ref="BP34:CG34" si="11">COUNTA(BP35:BP37)/$A$34</f>
        <v>0</v>
      </c>
      <c r="BQ34" s="271">
        <f t="shared" si="11"/>
        <v>0</v>
      </c>
      <c r="BR34" s="271">
        <f t="shared" si="11"/>
        <v>0</v>
      </c>
      <c r="BS34" s="271">
        <f t="shared" si="11"/>
        <v>0</v>
      </c>
      <c r="BT34" s="271">
        <f t="shared" si="11"/>
        <v>0</v>
      </c>
      <c r="BU34" s="271">
        <f t="shared" si="11"/>
        <v>0</v>
      </c>
      <c r="BV34" s="271">
        <f t="shared" si="11"/>
        <v>0</v>
      </c>
      <c r="BW34" s="271">
        <f t="shared" si="11"/>
        <v>0</v>
      </c>
      <c r="BX34" s="271">
        <f t="shared" si="11"/>
        <v>0</v>
      </c>
      <c r="BY34" s="271">
        <f t="shared" si="11"/>
        <v>0</v>
      </c>
      <c r="BZ34" s="271">
        <f t="shared" si="11"/>
        <v>0</v>
      </c>
      <c r="CA34" s="271">
        <f t="shared" si="11"/>
        <v>0</v>
      </c>
      <c r="CB34" s="271">
        <f t="shared" si="11"/>
        <v>0</v>
      </c>
      <c r="CC34" s="271">
        <f t="shared" si="11"/>
        <v>0</v>
      </c>
      <c r="CD34" s="271">
        <f t="shared" si="11"/>
        <v>0</v>
      </c>
      <c r="CE34" s="271">
        <f t="shared" si="11"/>
        <v>0</v>
      </c>
      <c r="CF34" s="271">
        <f t="shared" si="11"/>
        <v>0</v>
      </c>
      <c r="CG34" s="271">
        <f t="shared" si="11"/>
        <v>0</v>
      </c>
    </row>
    <row r="35" spans="1:85" x14ac:dyDescent="0.35">
      <c r="B35" s="28" t="str">
        <f>Compétences!B35</f>
        <v>Maîtriser l’orthographe grammaticale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</row>
    <row r="36" spans="1:85" x14ac:dyDescent="0.35">
      <c r="B36" s="28" t="str">
        <f>Compétences!B36</f>
        <v>Maîtriser l’orthographe lexicale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</row>
    <row r="37" spans="1:85" ht="22.5" x14ac:dyDescent="0.35">
      <c r="B37" s="28" t="str">
        <f>Compétences!B37</f>
        <v>Orthographier correctement un texte simple de dix lignes lors de sa rédaction ou de sa dictée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</row>
    <row r="38" spans="1:85" hidden="1" x14ac:dyDescent="0.35">
      <c r="B38" s="113" t="s">
        <v>21</v>
      </c>
      <c r="C38" s="94">
        <f>COUNTA(C4:C8)</f>
        <v>0</v>
      </c>
      <c r="D38" s="94">
        <f t="shared" ref="D38:AJ38" si="12">COUNTA(D4:D8)</f>
        <v>0</v>
      </c>
      <c r="E38" s="94">
        <f t="shared" si="12"/>
        <v>0</v>
      </c>
      <c r="F38" s="94">
        <f t="shared" si="12"/>
        <v>0</v>
      </c>
      <c r="G38" s="94">
        <f t="shared" si="12"/>
        <v>0</v>
      </c>
      <c r="H38" s="94">
        <f t="shared" si="12"/>
        <v>0</v>
      </c>
      <c r="I38" s="94">
        <f t="shared" si="12"/>
        <v>0</v>
      </c>
      <c r="J38" s="94">
        <f t="shared" si="12"/>
        <v>0</v>
      </c>
      <c r="K38" s="94">
        <f t="shared" si="12"/>
        <v>0</v>
      </c>
      <c r="L38" s="94">
        <f t="shared" si="12"/>
        <v>0</v>
      </c>
      <c r="M38" s="94">
        <f t="shared" si="12"/>
        <v>0</v>
      </c>
      <c r="N38" s="94">
        <f t="shared" si="12"/>
        <v>0</v>
      </c>
      <c r="O38" s="94">
        <f t="shared" si="12"/>
        <v>0</v>
      </c>
      <c r="P38" s="94">
        <f t="shared" si="12"/>
        <v>0</v>
      </c>
      <c r="Q38" s="94">
        <f t="shared" si="12"/>
        <v>0</v>
      </c>
      <c r="R38" s="94">
        <f t="shared" si="12"/>
        <v>0</v>
      </c>
      <c r="S38" s="94">
        <f t="shared" si="12"/>
        <v>0</v>
      </c>
      <c r="T38" s="94">
        <f t="shared" si="12"/>
        <v>0</v>
      </c>
      <c r="U38" s="94">
        <f t="shared" si="12"/>
        <v>0</v>
      </c>
      <c r="V38" s="94">
        <f t="shared" si="12"/>
        <v>0</v>
      </c>
      <c r="W38" s="94">
        <f t="shared" si="12"/>
        <v>0</v>
      </c>
      <c r="X38" s="94">
        <f t="shared" si="12"/>
        <v>0</v>
      </c>
      <c r="Y38" s="94">
        <f t="shared" si="12"/>
        <v>0</v>
      </c>
      <c r="Z38" s="94">
        <f t="shared" si="12"/>
        <v>0</v>
      </c>
      <c r="AA38" s="94">
        <f t="shared" si="12"/>
        <v>0</v>
      </c>
      <c r="AB38" s="94">
        <f t="shared" si="12"/>
        <v>0</v>
      </c>
      <c r="AC38" s="94">
        <f t="shared" si="12"/>
        <v>0</v>
      </c>
      <c r="AD38" s="94">
        <f t="shared" si="12"/>
        <v>0</v>
      </c>
      <c r="AE38" s="94">
        <f t="shared" si="12"/>
        <v>0</v>
      </c>
      <c r="AF38" s="94">
        <f t="shared" si="12"/>
        <v>0</v>
      </c>
      <c r="AG38" s="94">
        <f t="shared" si="12"/>
        <v>0</v>
      </c>
      <c r="AH38" s="94">
        <f t="shared" si="12"/>
        <v>0</v>
      </c>
      <c r="AI38" s="94">
        <f t="shared" si="12"/>
        <v>0</v>
      </c>
      <c r="AJ38" s="94">
        <f t="shared" si="12"/>
        <v>0</v>
      </c>
      <c r="AK38" s="94">
        <f t="shared" ref="AK38:BZ38" si="13">COUNTA(AK4:AK8)</f>
        <v>0</v>
      </c>
      <c r="AL38" s="94">
        <f t="shared" si="13"/>
        <v>0</v>
      </c>
      <c r="AM38" s="94">
        <f t="shared" si="13"/>
        <v>0</v>
      </c>
      <c r="AN38" s="94">
        <f t="shared" si="13"/>
        <v>0</v>
      </c>
      <c r="AO38" s="94">
        <f t="shared" si="13"/>
        <v>0</v>
      </c>
      <c r="AP38" s="94">
        <f t="shared" si="13"/>
        <v>0</v>
      </c>
      <c r="AQ38" s="94">
        <f t="shared" si="13"/>
        <v>0</v>
      </c>
      <c r="AR38" s="94">
        <f t="shared" si="13"/>
        <v>0</v>
      </c>
      <c r="AS38" s="94">
        <f t="shared" si="13"/>
        <v>0</v>
      </c>
      <c r="AT38" s="94">
        <f t="shared" si="13"/>
        <v>0</v>
      </c>
      <c r="AU38" s="94">
        <f t="shared" si="13"/>
        <v>0</v>
      </c>
      <c r="AV38" s="94">
        <f t="shared" si="13"/>
        <v>0</v>
      </c>
      <c r="AW38" s="94">
        <f t="shared" si="13"/>
        <v>0</v>
      </c>
      <c r="AX38" s="94">
        <f t="shared" si="13"/>
        <v>0</v>
      </c>
      <c r="AY38" s="94">
        <f t="shared" si="13"/>
        <v>0</v>
      </c>
      <c r="AZ38" s="94">
        <f t="shared" si="13"/>
        <v>0</v>
      </c>
      <c r="BA38" s="94">
        <f t="shared" si="13"/>
        <v>0</v>
      </c>
      <c r="BB38" s="94">
        <f t="shared" si="13"/>
        <v>0</v>
      </c>
      <c r="BC38" s="94">
        <f t="shared" si="13"/>
        <v>0</v>
      </c>
      <c r="BD38" s="94">
        <f t="shared" si="13"/>
        <v>0</v>
      </c>
      <c r="BE38" s="94">
        <f t="shared" si="13"/>
        <v>0</v>
      </c>
      <c r="BF38" s="94">
        <f t="shared" si="13"/>
        <v>0</v>
      </c>
      <c r="BG38" s="94">
        <f t="shared" si="13"/>
        <v>0</v>
      </c>
      <c r="BH38" s="94">
        <f t="shared" si="13"/>
        <v>0</v>
      </c>
      <c r="BI38" s="94">
        <f t="shared" si="13"/>
        <v>0</v>
      </c>
      <c r="BJ38" s="94">
        <f t="shared" si="13"/>
        <v>0</v>
      </c>
      <c r="BK38" s="94">
        <f t="shared" si="13"/>
        <v>0</v>
      </c>
      <c r="BL38" s="94">
        <f t="shared" si="13"/>
        <v>0</v>
      </c>
      <c r="BM38" s="94">
        <f t="shared" si="13"/>
        <v>0</v>
      </c>
      <c r="BN38" s="94">
        <f t="shared" si="13"/>
        <v>0</v>
      </c>
      <c r="BO38" s="94">
        <f t="shared" si="13"/>
        <v>0</v>
      </c>
      <c r="BP38" s="94">
        <f t="shared" si="13"/>
        <v>0</v>
      </c>
      <c r="BQ38" s="94">
        <f t="shared" si="13"/>
        <v>0</v>
      </c>
      <c r="BR38" s="94">
        <f t="shared" si="13"/>
        <v>0</v>
      </c>
      <c r="BS38" s="94">
        <f t="shared" si="13"/>
        <v>0</v>
      </c>
      <c r="BT38" s="94">
        <f t="shared" si="13"/>
        <v>0</v>
      </c>
      <c r="BU38" s="94">
        <f t="shared" si="13"/>
        <v>0</v>
      </c>
      <c r="BV38" s="94">
        <f t="shared" si="13"/>
        <v>0</v>
      </c>
      <c r="BW38" s="94">
        <f t="shared" si="13"/>
        <v>0</v>
      </c>
      <c r="BX38" s="94">
        <f t="shared" si="13"/>
        <v>0</v>
      </c>
      <c r="BY38" s="94">
        <f t="shared" si="13"/>
        <v>0</v>
      </c>
      <c r="BZ38" s="94">
        <f t="shared" si="13"/>
        <v>0</v>
      </c>
      <c r="CA38" s="94">
        <f t="shared" ref="CA38:CG38" si="14">COUNTA(CA4:CA8)</f>
        <v>0</v>
      </c>
      <c r="CB38" s="94">
        <f t="shared" si="14"/>
        <v>0</v>
      </c>
      <c r="CC38" s="94">
        <f t="shared" si="14"/>
        <v>0</v>
      </c>
      <c r="CD38" s="94">
        <f t="shared" si="14"/>
        <v>0</v>
      </c>
      <c r="CE38" s="94">
        <f t="shared" si="14"/>
        <v>0</v>
      </c>
      <c r="CF38" s="94">
        <f t="shared" si="14"/>
        <v>0</v>
      </c>
      <c r="CG38" s="94">
        <f t="shared" si="14"/>
        <v>0</v>
      </c>
    </row>
    <row r="39" spans="1:85" hidden="1" x14ac:dyDescent="0.35">
      <c r="B39" s="113" t="s">
        <v>22</v>
      </c>
      <c r="C39" s="94">
        <f>COUNTA(C10:C19)</f>
        <v>0</v>
      </c>
      <c r="D39" s="94">
        <f t="shared" ref="D39:AJ39" si="15">COUNTA(D10:D19)</f>
        <v>0</v>
      </c>
      <c r="E39" s="94">
        <f t="shared" si="15"/>
        <v>0</v>
      </c>
      <c r="F39" s="94">
        <f t="shared" si="15"/>
        <v>0</v>
      </c>
      <c r="G39" s="94">
        <f t="shared" si="15"/>
        <v>0</v>
      </c>
      <c r="H39" s="94">
        <f t="shared" si="15"/>
        <v>0</v>
      </c>
      <c r="I39" s="94">
        <f t="shared" si="15"/>
        <v>0</v>
      </c>
      <c r="J39" s="94">
        <f t="shared" si="15"/>
        <v>0</v>
      </c>
      <c r="K39" s="94">
        <f t="shared" si="15"/>
        <v>0</v>
      </c>
      <c r="L39" s="94">
        <f t="shared" si="15"/>
        <v>0</v>
      </c>
      <c r="M39" s="94">
        <f t="shared" si="15"/>
        <v>0</v>
      </c>
      <c r="N39" s="94">
        <f t="shared" si="15"/>
        <v>0</v>
      </c>
      <c r="O39" s="94">
        <f t="shared" si="15"/>
        <v>0</v>
      </c>
      <c r="P39" s="94">
        <f t="shared" si="15"/>
        <v>0</v>
      </c>
      <c r="Q39" s="94">
        <f t="shared" si="15"/>
        <v>0</v>
      </c>
      <c r="R39" s="94">
        <f t="shared" si="15"/>
        <v>0</v>
      </c>
      <c r="S39" s="94">
        <f t="shared" si="15"/>
        <v>0</v>
      </c>
      <c r="T39" s="94">
        <f t="shared" si="15"/>
        <v>0</v>
      </c>
      <c r="U39" s="94">
        <f t="shared" si="15"/>
        <v>0</v>
      </c>
      <c r="V39" s="94">
        <f t="shared" si="15"/>
        <v>0</v>
      </c>
      <c r="W39" s="94">
        <f t="shared" si="15"/>
        <v>0</v>
      </c>
      <c r="X39" s="94">
        <f t="shared" si="15"/>
        <v>0</v>
      </c>
      <c r="Y39" s="94">
        <f t="shared" si="15"/>
        <v>0</v>
      </c>
      <c r="Z39" s="94">
        <f t="shared" si="15"/>
        <v>0</v>
      </c>
      <c r="AA39" s="94">
        <f t="shared" si="15"/>
        <v>0</v>
      </c>
      <c r="AB39" s="94">
        <f t="shared" si="15"/>
        <v>0</v>
      </c>
      <c r="AC39" s="94">
        <f t="shared" si="15"/>
        <v>0</v>
      </c>
      <c r="AD39" s="94">
        <f t="shared" si="15"/>
        <v>0</v>
      </c>
      <c r="AE39" s="94">
        <f t="shared" si="15"/>
        <v>0</v>
      </c>
      <c r="AF39" s="94">
        <f t="shared" si="15"/>
        <v>0</v>
      </c>
      <c r="AG39" s="94">
        <f t="shared" si="15"/>
        <v>0</v>
      </c>
      <c r="AH39" s="94">
        <f t="shared" si="15"/>
        <v>0</v>
      </c>
      <c r="AI39" s="94">
        <f t="shared" si="15"/>
        <v>0</v>
      </c>
      <c r="AJ39" s="94">
        <f t="shared" si="15"/>
        <v>0</v>
      </c>
      <c r="AK39" s="94">
        <f t="shared" ref="AK39:BZ39" si="16">COUNTA(AK10:AK19)</f>
        <v>0</v>
      </c>
      <c r="AL39" s="94">
        <f t="shared" si="16"/>
        <v>0</v>
      </c>
      <c r="AM39" s="94">
        <f t="shared" si="16"/>
        <v>0</v>
      </c>
      <c r="AN39" s="94">
        <f t="shared" si="16"/>
        <v>0</v>
      </c>
      <c r="AO39" s="94">
        <f t="shared" si="16"/>
        <v>0</v>
      </c>
      <c r="AP39" s="94">
        <f t="shared" si="16"/>
        <v>0</v>
      </c>
      <c r="AQ39" s="94">
        <f t="shared" si="16"/>
        <v>0</v>
      </c>
      <c r="AR39" s="94">
        <f t="shared" si="16"/>
        <v>0</v>
      </c>
      <c r="AS39" s="94">
        <f t="shared" si="16"/>
        <v>0</v>
      </c>
      <c r="AT39" s="94">
        <f t="shared" si="16"/>
        <v>0</v>
      </c>
      <c r="AU39" s="94">
        <f t="shared" si="16"/>
        <v>0</v>
      </c>
      <c r="AV39" s="94">
        <f t="shared" si="16"/>
        <v>0</v>
      </c>
      <c r="AW39" s="94">
        <f t="shared" si="16"/>
        <v>0</v>
      </c>
      <c r="AX39" s="94">
        <f t="shared" si="16"/>
        <v>0</v>
      </c>
      <c r="AY39" s="94">
        <f t="shared" si="16"/>
        <v>0</v>
      </c>
      <c r="AZ39" s="94">
        <f t="shared" si="16"/>
        <v>0</v>
      </c>
      <c r="BA39" s="94">
        <f t="shared" si="16"/>
        <v>0</v>
      </c>
      <c r="BB39" s="94">
        <f t="shared" si="16"/>
        <v>0</v>
      </c>
      <c r="BC39" s="94">
        <f t="shared" si="16"/>
        <v>0</v>
      </c>
      <c r="BD39" s="94">
        <f t="shared" si="16"/>
        <v>0</v>
      </c>
      <c r="BE39" s="94">
        <f t="shared" si="16"/>
        <v>0</v>
      </c>
      <c r="BF39" s="94">
        <f t="shared" si="16"/>
        <v>0</v>
      </c>
      <c r="BG39" s="94">
        <f t="shared" si="16"/>
        <v>0</v>
      </c>
      <c r="BH39" s="94">
        <f t="shared" si="16"/>
        <v>0</v>
      </c>
      <c r="BI39" s="94">
        <f t="shared" si="16"/>
        <v>0</v>
      </c>
      <c r="BJ39" s="94">
        <f t="shared" si="16"/>
        <v>0</v>
      </c>
      <c r="BK39" s="94">
        <f t="shared" si="16"/>
        <v>0</v>
      </c>
      <c r="BL39" s="94">
        <f t="shared" si="16"/>
        <v>0</v>
      </c>
      <c r="BM39" s="94">
        <f t="shared" si="16"/>
        <v>0</v>
      </c>
      <c r="BN39" s="94">
        <f t="shared" si="16"/>
        <v>0</v>
      </c>
      <c r="BO39" s="94">
        <f t="shared" si="16"/>
        <v>0</v>
      </c>
      <c r="BP39" s="94">
        <f t="shared" si="16"/>
        <v>0</v>
      </c>
      <c r="BQ39" s="94">
        <f t="shared" si="16"/>
        <v>0</v>
      </c>
      <c r="BR39" s="94">
        <f t="shared" si="16"/>
        <v>0</v>
      </c>
      <c r="BS39" s="94">
        <f t="shared" si="16"/>
        <v>0</v>
      </c>
      <c r="BT39" s="94">
        <f t="shared" si="16"/>
        <v>0</v>
      </c>
      <c r="BU39" s="94">
        <f t="shared" si="16"/>
        <v>0</v>
      </c>
      <c r="BV39" s="94">
        <f t="shared" si="16"/>
        <v>0</v>
      </c>
      <c r="BW39" s="94">
        <f t="shared" si="16"/>
        <v>0</v>
      </c>
      <c r="BX39" s="94">
        <f t="shared" si="16"/>
        <v>0</v>
      </c>
      <c r="BY39" s="94">
        <f t="shared" si="16"/>
        <v>0</v>
      </c>
      <c r="BZ39" s="94">
        <f t="shared" si="16"/>
        <v>0</v>
      </c>
      <c r="CA39" s="94">
        <f t="shared" ref="CA39:CG39" si="17">COUNTA(CA10:CA19)</f>
        <v>0</v>
      </c>
      <c r="CB39" s="94">
        <f t="shared" si="17"/>
        <v>0</v>
      </c>
      <c r="CC39" s="94">
        <f t="shared" si="17"/>
        <v>0</v>
      </c>
      <c r="CD39" s="94">
        <f t="shared" si="17"/>
        <v>0</v>
      </c>
      <c r="CE39" s="94">
        <f t="shared" si="17"/>
        <v>0</v>
      </c>
      <c r="CF39" s="94">
        <f t="shared" si="17"/>
        <v>0</v>
      </c>
      <c r="CG39" s="94">
        <f t="shared" si="17"/>
        <v>0</v>
      </c>
    </row>
    <row r="40" spans="1:85" hidden="1" x14ac:dyDescent="0.35">
      <c r="B40" s="113" t="s">
        <v>23</v>
      </c>
      <c r="C40" s="94">
        <f>COUNTA(C21:C24)</f>
        <v>0</v>
      </c>
      <c r="D40" s="94">
        <f t="shared" ref="D40:AJ40" si="18">COUNTA(D21:D24)</f>
        <v>0</v>
      </c>
      <c r="E40" s="94">
        <f t="shared" si="18"/>
        <v>0</v>
      </c>
      <c r="F40" s="94">
        <f t="shared" si="18"/>
        <v>0</v>
      </c>
      <c r="G40" s="94">
        <f t="shared" si="18"/>
        <v>0</v>
      </c>
      <c r="H40" s="94">
        <f t="shared" si="18"/>
        <v>0</v>
      </c>
      <c r="I40" s="94">
        <f t="shared" si="18"/>
        <v>0</v>
      </c>
      <c r="J40" s="94">
        <f t="shared" si="18"/>
        <v>0</v>
      </c>
      <c r="K40" s="94">
        <f t="shared" si="18"/>
        <v>0</v>
      </c>
      <c r="L40" s="94">
        <f t="shared" si="18"/>
        <v>0</v>
      </c>
      <c r="M40" s="94">
        <f t="shared" si="18"/>
        <v>0</v>
      </c>
      <c r="N40" s="94">
        <f t="shared" si="18"/>
        <v>0</v>
      </c>
      <c r="O40" s="94">
        <f t="shared" si="18"/>
        <v>0</v>
      </c>
      <c r="P40" s="94">
        <f t="shared" si="18"/>
        <v>0</v>
      </c>
      <c r="Q40" s="94">
        <f t="shared" si="18"/>
        <v>0</v>
      </c>
      <c r="R40" s="94">
        <f t="shared" si="18"/>
        <v>0</v>
      </c>
      <c r="S40" s="94">
        <f t="shared" si="18"/>
        <v>0</v>
      </c>
      <c r="T40" s="94">
        <f t="shared" si="18"/>
        <v>0</v>
      </c>
      <c r="U40" s="94">
        <f t="shared" si="18"/>
        <v>0</v>
      </c>
      <c r="V40" s="94">
        <f t="shared" si="18"/>
        <v>0</v>
      </c>
      <c r="W40" s="94">
        <f t="shared" si="18"/>
        <v>0</v>
      </c>
      <c r="X40" s="94">
        <f t="shared" si="18"/>
        <v>0</v>
      </c>
      <c r="Y40" s="94">
        <f t="shared" si="18"/>
        <v>0</v>
      </c>
      <c r="Z40" s="94">
        <f t="shared" si="18"/>
        <v>0</v>
      </c>
      <c r="AA40" s="94">
        <f t="shared" si="18"/>
        <v>0</v>
      </c>
      <c r="AB40" s="94">
        <f t="shared" si="18"/>
        <v>0</v>
      </c>
      <c r="AC40" s="94">
        <f t="shared" si="18"/>
        <v>0</v>
      </c>
      <c r="AD40" s="94">
        <f t="shared" si="18"/>
        <v>0</v>
      </c>
      <c r="AE40" s="94">
        <f t="shared" si="18"/>
        <v>0</v>
      </c>
      <c r="AF40" s="94">
        <f t="shared" si="18"/>
        <v>0</v>
      </c>
      <c r="AG40" s="94">
        <f t="shared" si="18"/>
        <v>0</v>
      </c>
      <c r="AH40" s="94">
        <f t="shared" si="18"/>
        <v>0</v>
      </c>
      <c r="AI40" s="94">
        <f t="shared" si="18"/>
        <v>0</v>
      </c>
      <c r="AJ40" s="94">
        <f t="shared" si="18"/>
        <v>0</v>
      </c>
      <c r="AK40" s="94">
        <f t="shared" ref="AK40:BZ40" si="19">COUNTA(AK21:AK24)</f>
        <v>0</v>
      </c>
      <c r="AL40" s="94">
        <f t="shared" si="19"/>
        <v>0</v>
      </c>
      <c r="AM40" s="94">
        <f t="shared" si="19"/>
        <v>0</v>
      </c>
      <c r="AN40" s="94">
        <f t="shared" si="19"/>
        <v>0</v>
      </c>
      <c r="AO40" s="94">
        <f t="shared" si="19"/>
        <v>0</v>
      </c>
      <c r="AP40" s="94">
        <f t="shared" si="19"/>
        <v>0</v>
      </c>
      <c r="AQ40" s="94">
        <f t="shared" si="19"/>
        <v>0</v>
      </c>
      <c r="AR40" s="94">
        <f t="shared" si="19"/>
        <v>0</v>
      </c>
      <c r="AS40" s="94">
        <f t="shared" si="19"/>
        <v>0</v>
      </c>
      <c r="AT40" s="94">
        <f t="shared" si="19"/>
        <v>0</v>
      </c>
      <c r="AU40" s="94">
        <f t="shared" si="19"/>
        <v>0</v>
      </c>
      <c r="AV40" s="94">
        <f t="shared" si="19"/>
        <v>0</v>
      </c>
      <c r="AW40" s="94">
        <f t="shared" si="19"/>
        <v>0</v>
      </c>
      <c r="AX40" s="94">
        <f t="shared" si="19"/>
        <v>0</v>
      </c>
      <c r="AY40" s="94">
        <f t="shared" si="19"/>
        <v>0</v>
      </c>
      <c r="AZ40" s="94">
        <f t="shared" si="19"/>
        <v>0</v>
      </c>
      <c r="BA40" s="94">
        <f t="shared" si="19"/>
        <v>0</v>
      </c>
      <c r="BB40" s="94">
        <f t="shared" si="19"/>
        <v>0</v>
      </c>
      <c r="BC40" s="94">
        <f t="shared" si="19"/>
        <v>0</v>
      </c>
      <c r="BD40" s="94">
        <f t="shared" si="19"/>
        <v>0</v>
      </c>
      <c r="BE40" s="94">
        <f t="shared" si="19"/>
        <v>0</v>
      </c>
      <c r="BF40" s="94">
        <f t="shared" si="19"/>
        <v>0</v>
      </c>
      <c r="BG40" s="94">
        <f t="shared" si="19"/>
        <v>0</v>
      </c>
      <c r="BH40" s="94">
        <f t="shared" si="19"/>
        <v>0</v>
      </c>
      <c r="BI40" s="94">
        <f t="shared" si="19"/>
        <v>0</v>
      </c>
      <c r="BJ40" s="94">
        <f t="shared" si="19"/>
        <v>0</v>
      </c>
      <c r="BK40" s="94">
        <f t="shared" si="19"/>
        <v>0</v>
      </c>
      <c r="BL40" s="94">
        <f t="shared" si="19"/>
        <v>0</v>
      </c>
      <c r="BM40" s="94">
        <f t="shared" si="19"/>
        <v>0</v>
      </c>
      <c r="BN40" s="94">
        <f t="shared" si="19"/>
        <v>0</v>
      </c>
      <c r="BO40" s="94">
        <f t="shared" si="19"/>
        <v>0</v>
      </c>
      <c r="BP40" s="94">
        <f t="shared" si="19"/>
        <v>0</v>
      </c>
      <c r="BQ40" s="94">
        <f t="shared" si="19"/>
        <v>0</v>
      </c>
      <c r="BR40" s="94">
        <f t="shared" si="19"/>
        <v>0</v>
      </c>
      <c r="BS40" s="94">
        <f t="shared" si="19"/>
        <v>0</v>
      </c>
      <c r="BT40" s="94">
        <f t="shared" si="19"/>
        <v>0</v>
      </c>
      <c r="BU40" s="94">
        <f t="shared" si="19"/>
        <v>0</v>
      </c>
      <c r="BV40" s="94">
        <f t="shared" si="19"/>
        <v>0</v>
      </c>
      <c r="BW40" s="94">
        <f t="shared" si="19"/>
        <v>0</v>
      </c>
      <c r="BX40" s="94">
        <f t="shared" si="19"/>
        <v>0</v>
      </c>
      <c r="BY40" s="94">
        <f t="shared" si="19"/>
        <v>0</v>
      </c>
      <c r="BZ40" s="94">
        <f t="shared" si="19"/>
        <v>0</v>
      </c>
      <c r="CA40" s="94">
        <f t="shared" ref="CA40:CG40" si="20">COUNTA(CA21:CA24)</f>
        <v>0</v>
      </c>
      <c r="CB40" s="94">
        <f t="shared" si="20"/>
        <v>0</v>
      </c>
      <c r="CC40" s="94">
        <f t="shared" si="20"/>
        <v>0</v>
      </c>
      <c r="CD40" s="94">
        <f t="shared" si="20"/>
        <v>0</v>
      </c>
      <c r="CE40" s="94">
        <f t="shared" si="20"/>
        <v>0</v>
      </c>
      <c r="CF40" s="94">
        <f t="shared" si="20"/>
        <v>0</v>
      </c>
      <c r="CG40" s="94">
        <f t="shared" si="20"/>
        <v>0</v>
      </c>
    </row>
    <row r="41" spans="1:85" hidden="1" x14ac:dyDescent="0.35">
      <c r="B41" s="113" t="s">
        <v>24</v>
      </c>
      <c r="C41" s="94">
        <f>COUNTA(C26:C29)</f>
        <v>0</v>
      </c>
      <c r="D41" s="94">
        <f t="shared" ref="D41:AJ41" si="21">COUNTA(D26:D29)</f>
        <v>0</v>
      </c>
      <c r="E41" s="94">
        <f t="shared" si="21"/>
        <v>0</v>
      </c>
      <c r="F41" s="94">
        <f t="shared" si="21"/>
        <v>0</v>
      </c>
      <c r="G41" s="94">
        <f t="shared" si="21"/>
        <v>0</v>
      </c>
      <c r="H41" s="94">
        <f t="shared" si="21"/>
        <v>0</v>
      </c>
      <c r="I41" s="94">
        <f t="shared" si="21"/>
        <v>0</v>
      </c>
      <c r="J41" s="94">
        <f t="shared" si="21"/>
        <v>0</v>
      </c>
      <c r="K41" s="94">
        <f t="shared" si="21"/>
        <v>0</v>
      </c>
      <c r="L41" s="94">
        <f t="shared" si="21"/>
        <v>0</v>
      </c>
      <c r="M41" s="94">
        <f t="shared" si="21"/>
        <v>0</v>
      </c>
      <c r="N41" s="94">
        <f t="shared" si="21"/>
        <v>0</v>
      </c>
      <c r="O41" s="94">
        <f t="shared" si="21"/>
        <v>0</v>
      </c>
      <c r="P41" s="94">
        <f t="shared" si="21"/>
        <v>0</v>
      </c>
      <c r="Q41" s="94">
        <f t="shared" si="21"/>
        <v>0</v>
      </c>
      <c r="R41" s="94">
        <f t="shared" si="21"/>
        <v>0</v>
      </c>
      <c r="S41" s="94">
        <f t="shared" si="21"/>
        <v>0</v>
      </c>
      <c r="T41" s="94">
        <f t="shared" si="21"/>
        <v>0</v>
      </c>
      <c r="U41" s="94">
        <f t="shared" si="21"/>
        <v>0</v>
      </c>
      <c r="V41" s="94">
        <f t="shared" si="21"/>
        <v>0</v>
      </c>
      <c r="W41" s="94">
        <f t="shared" si="21"/>
        <v>0</v>
      </c>
      <c r="X41" s="94">
        <f t="shared" si="21"/>
        <v>0</v>
      </c>
      <c r="Y41" s="94">
        <f t="shared" si="21"/>
        <v>0</v>
      </c>
      <c r="Z41" s="94">
        <f t="shared" si="21"/>
        <v>0</v>
      </c>
      <c r="AA41" s="94">
        <f t="shared" si="21"/>
        <v>0</v>
      </c>
      <c r="AB41" s="94">
        <f t="shared" si="21"/>
        <v>0</v>
      </c>
      <c r="AC41" s="94">
        <f t="shared" si="21"/>
        <v>0</v>
      </c>
      <c r="AD41" s="94">
        <f t="shared" si="21"/>
        <v>0</v>
      </c>
      <c r="AE41" s="94">
        <f t="shared" si="21"/>
        <v>0</v>
      </c>
      <c r="AF41" s="94">
        <f t="shared" si="21"/>
        <v>0</v>
      </c>
      <c r="AG41" s="94">
        <f t="shared" si="21"/>
        <v>0</v>
      </c>
      <c r="AH41" s="94">
        <f t="shared" si="21"/>
        <v>0</v>
      </c>
      <c r="AI41" s="94">
        <f t="shared" si="21"/>
        <v>0</v>
      </c>
      <c r="AJ41" s="94">
        <f t="shared" si="21"/>
        <v>0</v>
      </c>
      <c r="AK41" s="94">
        <f t="shared" ref="AK41:BZ41" si="22">COUNTA(AK26:AK29)</f>
        <v>0</v>
      </c>
      <c r="AL41" s="94">
        <f t="shared" si="22"/>
        <v>0</v>
      </c>
      <c r="AM41" s="94">
        <f t="shared" si="22"/>
        <v>0</v>
      </c>
      <c r="AN41" s="94">
        <f t="shared" si="22"/>
        <v>0</v>
      </c>
      <c r="AO41" s="94">
        <f t="shared" si="22"/>
        <v>0</v>
      </c>
      <c r="AP41" s="94">
        <f t="shared" si="22"/>
        <v>0</v>
      </c>
      <c r="AQ41" s="94">
        <f t="shared" si="22"/>
        <v>0</v>
      </c>
      <c r="AR41" s="94">
        <f t="shared" si="22"/>
        <v>0</v>
      </c>
      <c r="AS41" s="94">
        <f t="shared" si="22"/>
        <v>0</v>
      </c>
      <c r="AT41" s="94">
        <f t="shared" si="22"/>
        <v>0</v>
      </c>
      <c r="AU41" s="94">
        <f t="shared" si="22"/>
        <v>0</v>
      </c>
      <c r="AV41" s="94">
        <f t="shared" si="22"/>
        <v>0</v>
      </c>
      <c r="AW41" s="94">
        <f t="shared" si="22"/>
        <v>0</v>
      </c>
      <c r="AX41" s="94">
        <f t="shared" si="22"/>
        <v>0</v>
      </c>
      <c r="AY41" s="94">
        <f t="shared" si="22"/>
        <v>0</v>
      </c>
      <c r="AZ41" s="94">
        <f t="shared" si="22"/>
        <v>0</v>
      </c>
      <c r="BA41" s="94">
        <f t="shared" si="22"/>
        <v>0</v>
      </c>
      <c r="BB41" s="94">
        <f t="shared" si="22"/>
        <v>0</v>
      </c>
      <c r="BC41" s="94">
        <f t="shared" si="22"/>
        <v>0</v>
      </c>
      <c r="BD41" s="94">
        <f t="shared" si="22"/>
        <v>0</v>
      </c>
      <c r="BE41" s="94">
        <f t="shared" si="22"/>
        <v>0</v>
      </c>
      <c r="BF41" s="94">
        <f t="shared" si="22"/>
        <v>0</v>
      </c>
      <c r="BG41" s="94">
        <f t="shared" si="22"/>
        <v>0</v>
      </c>
      <c r="BH41" s="94">
        <f t="shared" si="22"/>
        <v>0</v>
      </c>
      <c r="BI41" s="94">
        <f t="shared" si="22"/>
        <v>0</v>
      </c>
      <c r="BJ41" s="94">
        <f t="shared" si="22"/>
        <v>0</v>
      </c>
      <c r="BK41" s="94">
        <f t="shared" si="22"/>
        <v>0</v>
      </c>
      <c r="BL41" s="94">
        <f t="shared" si="22"/>
        <v>0</v>
      </c>
      <c r="BM41" s="94">
        <f t="shared" si="22"/>
        <v>0</v>
      </c>
      <c r="BN41" s="94">
        <f t="shared" si="22"/>
        <v>0</v>
      </c>
      <c r="BO41" s="94">
        <f t="shared" si="22"/>
        <v>0</v>
      </c>
      <c r="BP41" s="94">
        <f t="shared" si="22"/>
        <v>0</v>
      </c>
      <c r="BQ41" s="94">
        <f t="shared" si="22"/>
        <v>0</v>
      </c>
      <c r="BR41" s="94">
        <f t="shared" si="22"/>
        <v>0</v>
      </c>
      <c r="BS41" s="94">
        <f t="shared" si="22"/>
        <v>0</v>
      </c>
      <c r="BT41" s="94">
        <f t="shared" si="22"/>
        <v>0</v>
      </c>
      <c r="BU41" s="94">
        <f t="shared" si="22"/>
        <v>0</v>
      </c>
      <c r="BV41" s="94">
        <f t="shared" si="22"/>
        <v>0</v>
      </c>
      <c r="BW41" s="94">
        <f t="shared" si="22"/>
        <v>0</v>
      </c>
      <c r="BX41" s="94">
        <f t="shared" si="22"/>
        <v>0</v>
      </c>
      <c r="BY41" s="94">
        <f t="shared" si="22"/>
        <v>0</v>
      </c>
      <c r="BZ41" s="94">
        <f t="shared" si="22"/>
        <v>0</v>
      </c>
      <c r="CA41" s="94">
        <f t="shared" ref="CA41:CG41" si="23">COUNTA(CA26:CA29)</f>
        <v>0</v>
      </c>
      <c r="CB41" s="94">
        <f t="shared" si="23"/>
        <v>0</v>
      </c>
      <c r="CC41" s="94">
        <f t="shared" si="23"/>
        <v>0</v>
      </c>
      <c r="CD41" s="94">
        <f t="shared" si="23"/>
        <v>0</v>
      </c>
      <c r="CE41" s="94">
        <f t="shared" si="23"/>
        <v>0</v>
      </c>
      <c r="CF41" s="94">
        <f t="shared" si="23"/>
        <v>0</v>
      </c>
      <c r="CG41" s="94">
        <f t="shared" si="23"/>
        <v>0</v>
      </c>
    </row>
    <row r="42" spans="1:85" hidden="1" x14ac:dyDescent="0.35">
      <c r="B42" s="113" t="s">
        <v>25</v>
      </c>
      <c r="C42" s="94">
        <f>COUNTA(C31:C33)</f>
        <v>0</v>
      </c>
      <c r="D42" s="94">
        <f t="shared" ref="D42:AJ42" si="24">COUNTA(D31:D33)</f>
        <v>0</v>
      </c>
      <c r="E42" s="94">
        <f t="shared" si="24"/>
        <v>0</v>
      </c>
      <c r="F42" s="94">
        <f t="shared" si="24"/>
        <v>0</v>
      </c>
      <c r="G42" s="94">
        <f t="shared" si="24"/>
        <v>0</v>
      </c>
      <c r="H42" s="94">
        <f t="shared" si="24"/>
        <v>0</v>
      </c>
      <c r="I42" s="94">
        <f t="shared" si="24"/>
        <v>0</v>
      </c>
      <c r="J42" s="94">
        <f t="shared" si="24"/>
        <v>0</v>
      </c>
      <c r="K42" s="94">
        <f t="shared" si="24"/>
        <v>0</v>
      </c>
      <c r="L42" s="94">
        <f t="shared" si="24"/>
        <v>0</v>
      </c>
      <c r="M42" s="94">
        <f t="shared" si="24"/>
        <v>0</v>
      </c>
      <c r="N42" s="94">
        <f t="shared" si="24"/>
        <v>0</v>
      </c>
      <c r="O42" s="94">
        <f t="shared" si="24"/>
        <v>0</v>
      </c>
      <c r="P42" s="94">
        <f t="shared" si="24"/>
        <v>0</v>
      </c>
      <c r="Q42" s="94">
        <f t="shared" si="24"/>
        <v>0</v>
      </c>
      <c r="R42" s="94">
        <f t="shared" si="24"/>
        <v>0</v>
      </c>
      <c r="S42" s="94">
        <f t="shared" si="24"/>
        <v>0</v>
      </c>
      <c r="T42" s="94">
        <f t="shared" si="24"/>
        <v>0</v>
      </c>
      <c r="U42" s="94">
        <f t="shared" si="24"/>
        <v>0</v>
      </c>
      <c r="V42" s="94">
        <f t="shared" si="24"/>
        <v>0</v>
      </c>
      <c r="W42" s="94">
        <f t="shared" si="24"/>
        <v>0</v>
      </c>
      <c r="X42" s="94">
        <f t="shared" si="24"/>
        <v>0</v>
      </c>
      <c r="Y42" s="94">
        <f t="shared" si="24"/>
        <v>0</v>
      </c>
      <c r="Z42" s="94">
        <f t="shared" si="24"/>
        <v>0</v>
      </c>
      <c r="AA42" s="94">
        <f t="shared" si="24"/>
        <v>0</v>
      </c>
      <c r="AB42" s="94">
        <f t="shared" si="24"/>
        <v>0</v>
      </c>
      <c r="AC42" s="94">
        <f t="shared" si="24"/>
        <v>0</v>
      </c>
      <c r="AD42" s="94">
        <f t="shared" si="24"/>
        <v>0</v>
      </c>
      <c r="AE42" s="94">
        <f t="shared" si="24"/>
        <v>0</v>
      </c>
      <c r="AF42" s="94">
        <f t="shared" si="24"/>
        <v>0</v>
      </c>
      <c r="AG42" s="94">
        <f t="shared" si="24"/>
        <v>0</v>
      </c>
      <c r="AH42" s="94">
        <f t="shared" si="24"/>
        <v>0</v>
      </c>
      <c r="AI42" s="94">
        <f t="shared" si="24"/>
        <v>0</v>
      </c>
      <c r="AJ42" s="94">
        <f t="shared" si="24"/>
        <v>0</v>
      </c>
      <c r="AK42" s="94">
        <f t="shared" ref="AK42:BZ42" si="25">COUNTA(AK31:AK33)</f>
        <v>0</v>
      </c>
      <c r="AL42" s="94">
        <f t="shared" si="25"/>
        <v>0</v>
      </c>
      <c r="AM42" s="94">
        <f t="shared" si="25"/>
        <v>0</v>
      </c>
      <c r="AN42" s="94">
        <f t="shared" si="25"/>
        <v>0</v>
      </c>
      <c r="AO42" s="94">
        <f t="shared" si="25"/>
        <v>0</v>
      </c>
      <c r="AP42" s="94">
        <f t="shared" si="25"/>
        <v>0</v>
      </c>
      <c r="AQ42" s="94">
        <f t="shared" si="25"/>
        <v>0</v>
      </c>
      <c r="AR42" s="94">
        <f t="shared" si="25"/>
        <v>0</v>
      </c>
      <c r="AS42" s="94">
        <f t="shared" si="25"/>
        <v>0</v>
      </c>
      <c r="AT42" s="94">
        <f t="shared" si="25"/>
        <v>0</v>
      </c>
      <c r="AU42" s="94">
        <f t="shared" si="25"/>
        <v>0</v>
      </c>
      <c r="AV42" s="94">
        <f t="shared" si="25"/>
        <v>0</v>
      </c>
      <c r="AW42" s="94">
        <f t="shared" si="25"/>
        <v>0</v>
      </c>
      <c r="AX42" s="94">
        <f t="shared" si="25"/>
        <v>0</v>
      </c>
      <c r="AY42" s="94">
        <f t="shared" si="25"/>
        <v>0</v>
      </c>
      <c r="AZ42" s="94">
        <f t="shared" si="25"/>
        <v>0</v>
      </c>
      <c r="BA42" s="94">
        <f t="shared" si="25"/>
        <v>0</v>
      </c>
      <c r="BB42" s="94">
        <f t="shared" si="25"/>
        <v>0</v>
      </c>
      <c r="BC42" s="94">
        <f t="shared" si="25"/>
        <v>0</v>
      </c>
      <c r="BD42" s="94">
        <f t="shared" si="25"/>
        <v>0</v>
      </c>
      <c r="BE42" s="94">
        <f t="shared" si="25"/>
        <v>0</v>
      </c>
      <c r="BF42" s="94">
        <f t="shared" si="25"/>
        <v>0</v>
      </c>
      <c r="BG42" s="94">
        <f t="shared" si="25"/>
        <v>0</v>
      </c>
      <c r="BH42" s="94">
        <f t="shared" si="25"/>
        <v>0</v>
      </c>
      <c r="BI42" s="94">
        <f t="shared" si="25"/>
        <v>0</v>
      </c>
      <c r="BJ42" s="94">
        <f t="shared" si="25"/>
        <v>0</v>
      </c>
      <c r="BK42" s="94">
        <f t="shared" si="25"/>
        <v>0</v>
      </c>
      <c r="BL42" s="94">
        <f t="shared" si="25"/>
        <v>0</v>
      </c>
      <c r="BM42" s="94">
        <f t="shared" si="25"/>
        <v>0</v>
      </c>
      <c r="BN42" s="94">
        <f t="shared" si="25"/>
        <v>0</v>
      </c>
      <c r="BO42" s="94">
        <f t="shared" si="25"/>
        <v>0</v>
      </c>
      <c r="BP42" s="94">
        <f t="shared" si="25"/>
        <v>0</v>
      </c>
      <c r="BQ42" s="94">
        <f t="shared" si="25"/>
        <v>0</v>
      </c>
      <c r="BR42" s="94">
        <f t="shared" si="25"/>
        <v>0</v>
      </c>
      <c r="BS42" s="94">
        <f t="shared" si="25"/>
        <v>0</v>
      </c>
      <c r="BT42" s="94">
        <f t="shared" si="25"/>
        <v>0</v>
      </c>
      <c r="BU42" s="94">
        <f t="shared" si="25"/>
        <v>0</v>
      </c>
      <c r="BV42" s="94">
        <f t="shared" si="25"/>
        <v>0</v>
      </c>
      <c r="BW42" s="94">
        <f t="shared" si="25"/>
        <v>0</v>
      </c>
      <c r="BX42" s="94">
        <f t="shared" si="25"/>
        <v>0</v>
      </c>
      <c r="BY42" s="94">
        <f t="shared" si="25"/>
        <v>0</v>
      </c>
      <c r="BZ42" s="94">
        <f t="shared" si="25"/>
        <v>0</v>
      </c>
      <c r="CA42" s="94">
        <f t="shared" ref="CA42:CG42" si="26">COUNTA(CA31:CA33)</f>
        <v>0</v>
      </c>
      <c r="CB42" s="94">
        <f t="shared" si="26"/>
        <v>0</v>
      </c>
      <c r="CC42" s="94">
        <f t="shared" si="26"/>
        <v>0</v>
      </c>
      <c r="CD42" s="94">
        <f t="shared" si="26"/>
        <v>0</v>
      </c>
      <c r="CE42" s="94">
        <f t="shared" si="26"/>
        <v>0</v>
      </c>
      <c r="CF42" s="94">
        <f t="shared" si="26"/>
        <v>0</v>
      </c>
      <c r="CG42" s="94">
        <f t="shared" si="26"/>
        <v>0</v>
      </c>
    </row>
    <row r="43" spans="1:85" hidden="1" x14ac:dyDescent="0.35">
      <c r="B43" s="113" t="s">
        <v>26</v>
      </c>
      <c r="C43" s="94">
        <f>COUNTA(C35:C37)</f>
        <v>0</v>
      </c>
      <c r="D43" s="94">
        <f t="shared" ref="D43:AJ43" si="27">COUNTA(D35:D37)</f>
        <v>0</v>
      </c>
      <c r="E43" s="94">
        <f t="shared" si="27"/>
        <v>0</v>
      </c>
      <c r="F43" s="94">
        <f t="shared" si="27"/>
        <v>0</v>
      </c>
      <c r="G43" s="94">
        <f t="shared" si="27"/>
        <v>0</v>
      </c>
      <c r="H43" s="94">
        <f t="shared" si="27"/>
        <v>0</v>
      </c>
      <c r="I43" s="94">
        <f t="shared" si="27"/>
        <v>0</v>
      </c>
      <c r="J43" s="94">
        <f t="shared" si="27"/>
        <v>0</v>
      </c>
      <c r="K43" s="94">
        <f t="shared" si="27"/>
        <v>0</v>
      </c>
      <c r="L43" s="94">
        <f t="shared" si="27"/>
        <v>0</v>
      </c>
      <c r="M43" s="94">
        <f t="shared" si="27"/>
        <v>0</v>
      </c>
      <c r="N43" s="94">
        <f t="shared" si="27"/>
        <v>0</v>
      </c>
      <c r="O43" s="94">
        <f t="shared" si="27"/>
        <v>0</v>
      </c>
      <c r="P43" s="94">
        <f t="shared" si="27"/>
        <v>0</v>
      </c>
      <c r="Q43" s="94">
        <f t="shared" si="27"/>
        <v>0</v>
      </c>
      <c r="R43" s="94">
        <f t="shared" si="27"/>
        <v>0</v>
      </c>
      <c r="S43" s="94">
        <f t="shared" si="27"/>
        <v>0</v>
      </c>
      <c r="T43" s="94">
        <f t="shared" si="27"/>
        <v>0</v>
      </c>
      <c r="U43" s="94">
        <f t="shared" si="27"/>
        <v>0</v>
      </c>
      <c r="V43" s="94">
        <f t="shared" si="27"/>
        <v>0</v>
      </c>
      <c r="W43" s="94">
        <f t="shared" si="27"/>
        <v>0</v>
      </c>
      <c r="X43" s="94">
        <f t="shared" si="27"/>
        <v>0</v>
      </c>
      <c r="Y43" s="94">
        <f t="shared" si="27"/>
        <v>0</v>
      </c>
      <c r="Z43" s="94">
        <f t="shared" si="27"/>
        <v>0</v>
      </c>
      <c r="AA43" s="94">
        <f t="shared" si="27"/>
        <v>0</v>
      </c>
      <c r="AB43" s="94">
        <f t="shared" si="27"/>
        <v>0</v>
      </c>
      <c r="AC43" s="94">
        <f t="shared" si="27"/>
        <v>0</v>
      </c>
      <c r="AD43" s="94">
        <f t="shared" si="27"/>
        <v>0</v>
      </c>
      <c r="AE43" s="94">
        <f t="shared" si="27"/>
        <v>0</v>
      </c>
      <c r="AF43" s="94">
        <f t="shared" si="27"/>
        <v>0</v>
      </c>
      <c r="AG43" s="94">
        <f t="shared" si="27"/>
        <v>0</v>
      </c>
      <c r="AH43" s="94">
        <f t="shared" si="27"/>
        <v>0</v>
      </c>
      <c r="AI43" s="94">
        <f t="shared" si="27"/>
        <v>0</v>
      </c>
      <c r="AJ43" s="94">
        <f t="shared" si="27"/>
        <v>0</v>
      </c>
      <c r="AK43" s="94">
        <f t="shared" ref="AK43:BZ43" si="28">COUNTA(AK35:AK37)</f>
        <v>0</v>
      </c>
      <c r="AL43" s="94">
        <f t="shared" si="28"/>
        <v>0</v>
      </c>
      <c r="AM43" s="94">
        <f t="shared" si="28"/>
        <v>0</v>
      </c>
      <c r="AN43" s="94">
        <f t="shared" si="28"/>
        <v>0</v>
      </c>
      <c r="AO43" s="94">
        <f t="shared" si="28"/>
        <v>0</v>
      </c>
      <c r="AP43" s="94">
        <f t="shared" si="28"/>
        <v>0</v>
      </c>
      <c r="AQ43" s="94">
        <f t="shared" si="28"/>
        <v>0</v>
      </c>
      <c r="AR43" s="94">
        <f t="shared" si="28"/>
        <v>0</v>
      </c>
      <c r="AS43" s="94">
        <f t="shared" si="28"/>
        <v>0</v>
      </c>
      <c r="AT43" s="94">
        <f t="shared" si="28"/>
        <v>0</v>
      </c>
      <c r="AU43" s="94">
        <f t="shared" si="28"/>
        <v>0</v>
      </c>
      <c r="AV43" s="94">
        <f t="shared" si="28"/>
        <v>0</v>
      </c>
      <c r="AW43" s="94">
        <f t="shared" si="28"/>
        <v>0</v>
      </c>
      <c r="AX43" s="94">
        <f t="shared" si="28"/>
        <v>0</v>
      </c>
      <c r="AY43" s="94">
        <f t="shared" si="28"/>
        <v>0</v>
      </c>
      <c r="AZ43" s="94">
        <f t="shared" si="28"/>
        <v>0</v>
      </c>
      <c r="BA43" s="94">
        <f t="shared" si="28"/>
        <v>0</v>
      </c>
      <c r="BB43" s="94">
        <f t="shared" si="28"/>
        <v>0</v>
      </c>
      <c r="BC43" s="94">
        <f t="shared" si="28"/>
        <v>0</v>
      </c>
      <c r="BD43" s="94">
        <f t="shared" si="28"/>
        <v>0</v>
      </c>
      <c r="BE43" s="94">
        <f t="shared" si="28"/>
        <v>0</v>
      </c>
      <c r="BF43" s="94">
        <f t="shared" si="28"/>
        <v>0</v>
      </c>
      <c r="BG43" s="94">
        <f t="shared" si="28"/>
        <v>0</v>
      </c>
      <c r="BH43" s="94">
        <f t="shared" si="28"/>
        <v>0</v>
      </c>
      <c r="BI43" s="94">
        <f t="shared" si="28"/>
        <v>0</v>
      </c>
      <c r="BJ43" s="94">
        <f t="shared" si="28"/>
        <v>0</v>
      </c>
      <c r="BK43" s="94">
        <f t="shared" si="28"/>
        <v>0</v>
      </c>
      <c r="BL43" s="94">
        <f t="shared" si="28"/>
        <v>0</v>
      </c>
      <c r="BM43" s="94">
        <f t="shared" si="28"/>
        <v>0</v>
      </c>
      <c r="BN43" s="94">
        <f t="shared" si="28"/>
        <v>0</v>
      </c>
      <c r="BO43" s="94">
        <f t="shared" si="28"/>
        <v>0</v>
      </c>
      <c r="BP43" s="94">
        <f t="shared" si="28"/>
        <v>0</v>
      </c>
      <c r="BQ43" s="94">
        <f t="shared" si="28"/>
        <v>0</v>
      </c>
      <c r="BR43" s="94">
        <f t="shared" si="28"/>
        <v>0</v>
      </c>
      <c r="BS43" s="94">
        <f t="shared" si="28"/>
        <v>0</v>
      </c>
      <c r="BT43" s="94">
        <f t="shared" si="28"/>
        <v>0</v>
      </c>
      <c r="BU43" s="94">
        <f t="shared" si="28"/>
        <v>0</v>
      </c>
      <c r="BV43" s="94">
        <f t="shared" si="28"/>
        <v>0</v>
      </c>
      <c r="BW43" s="94">
        <f t="shared" si="28"/>
        <v>0</v>
      </c>
      <c r="BX43" s="94">
        <f t="shared" si="28"/>
        <v>0</v>
      </c>
      <c r="BY43" s="94">
        <f t="shared" si="28"/>
        <v>0</v>
      </c>
      <c r="BZ43" s="94">
        <f t="shared" si="28"/>
        <v>0</v>
      </c>
      <c r="CA43" s="94">
        <f t="shared" ref="CA43:CG43" si="29">COUNTA(CA35:CA37)</f>
        <v>0</v>
      </c>
      <c r="CB43" s="94">
        <f t="shared" si="29"/>
        <v>0</v>
      </c>
      <c r="CC43" s="94">
        <f t="shared" si="29"/>
        <v>0</v>
      </c>
      <c r="CD43" s="94">
        <f t="shared" si="29"/>
        <v>0</v>
      </c>
      <c r="CE43" s="94">
        <f t="shared" si="29"/>
        <v>0</v>
      </c>
      <c r="CF43" s="94">
        <f t="shared" si="29"/>
        <v>0</v>
      </c>
      <c r="CG43" s="94">
        <f t="shared" si="29"/>
        <v>0</v>
      </c>
    </row>
    <row r="44" spans="1:85" hidden="1" x14ac:dyDescent="0.35">
      <c r="B44" s="114" t="s">
        <v>27</v>
      </c>
      <c r="C44" s="94">
        <f>SUM(C38:C43)</f>
        <v>0</v>
      </c>
      <c r="D44" s="94">
        <f t="shared" ref="D44:AJ44" si="30">SUM(D38:D43)</f>
        <v>0</v>
      </c>
      <c r="E44" s="94">
        <f t="shared" si="30"/>
        <v>0</v>
      </c>
      <c r="F44" s="94">
        <f t="shared" si="30"/>
        <v>0</v>
      </c>
      <c r="G44" s="94">
        <f t="shared" si="30"/>
        <v>0</v>
      </c>
      <c r="H44" s="94">
        <f t="shared" si="30"/>
        <v>0</v>
      </c>
      <c r="I44" s="94">
        <f t="shared" si="30"/>
        <v>0</v>
      </c>
      <c r="J44" s="94">
        <f t="shared" si="30"/>
        <v>0</v>
      </c>
      <c r="K44" s="94">
        <f t="shared" si="30"/>
        <v>0</v>
      </c>
      <c r="L44" s="94">
        <f t="shared" si="30"/>
        <v>0</v>
      </c>
      <c r="M44" s="94">
        <f t="shared" si="30"/>
        <v>0</v>
      </c>
      <c r="N44" s="94">
        <f t="shared" si="30"/>
        <v>0</v>
      </c>
      <c r="O44" s="94">
        <f t="shared" si="30"/>
        <v>0</v>
      </c>
      <c r="P44" s="94">
        <f t="shared" si="30"/>
        <v>0</v>
      </c>
      <c r="Q44" s="94">
        <f t="shared" si="30"/>
        <v>0</v>
      </c>
      <c r="R44" s="94">
        <f t="shared" si="30"/>
        <v>0</v>
      </c>
      <c r="S44" s="94">
        <f t="shared" si="30"/>
        <v>0</v>
      </c>
      <c r="T44" s="94">
        <f t="shared" si="30"/>
        <v>0</v>
      </c>
      <c r="U44" s="94">
        <f t="shared" si="30"/>
        <v>0</v>
      </c>
      <c r="V44" s="94">
        <f t="shared" si="30"/>
        <v>0</v>
      </c>
      <c r="W44" s="94">
        <f t="shared" si="30"/>
        <v>0</v>
      </c>
      <c r="X44" s="94">
        <f t="shared" si="30"/>
        <v>0</v>
      </c>
      <c r="Y44" s="94">
        <f t="shared" si="30"/>
        <v>0</v>
      </c>
      <c r="Z44" s="94">
        <f t="shared" si="30"/>
        <v>0</v>
      </c>
      <c r="AA44" s="94">
        <f t="shared" si="30"/>
        <v>0</v>
      </c>
      <c r="AB44" s="94">
        <f t="shared" si="30"/>
        <v>0</v>
      </c>
      <c r="AC44" s="94">
        <f t="shared" si="30"/>
        <v>0</v>
      </c>
      <c r="AD44" s="94">
        <f t="shared" si="30"/>
        <v>0</v>
      </c>
      <c r="AE44" s="94">
        <f t="shared" si="30"/>
        <v>0</v>
      </c>
      <c r="AF44" s="94">
        <f t="shared" si="30"/>
        <v>0</v>
      </c>
      <c r="AG44" s="94">
        <f t="shared" si="30"/>
        <v>0</v>
      </c>
      <c r="AH44" s="94">
        <f t="shared" si="30"/>
        <v>0</v>
      </c>
      <c r="AI44" s="94">
        <f t="shared" si="30"/>
        <v>0</v>
      </c>
      <c r="AJ44" s="94">
        <f t="shared" si="30"/>
        <v>0</v>
      </c>
      <c r="AK44" s="94">
        <f t="shared" ref="AK44:BZ44" si="31">SUM(AK38:AK43)</f>
        <v>0</v>
      </c>
      <c r="AL44" s="94">
        <f t="shared" si="31"/>
        <v>0</v>
      </c>
      <c r="AM44" s="94">
        <f t="shared" si="31"/>
        <v>0</v>
      </c>
      <c r="AN44" s="94">
        <f t="shared" si="31"/>
        <v>0</v>
      </c>
      <c r="AO44" s="94">
        <f t="shared" si="31"/>
        <v>0</v>
      </c>
      <c r="AP44" s="94">
        <f t="shared" si="31"/>
        <v>0</v>
      </c>
      <c r="AQ44" s="94">
        <f t="shared" si="31"/>
        <v>0</v>
      </c>
      <c r="AR44" s="94">
        <f t="shared" si="31"/>
        <v>0</v>
      </c>
      <c r="AS44" s="94">
        <f t="shared" si="31"/>
        <v>0</v>
      </c>
      <c r="AT44" s="94">
        <f t="shared" si="31"/>
        <v>0</v>
      </c>
      <c r="AU44" s="94">
        <f t="shared" si="31"/>
        <v>0</v>
      </c>
      <c r="AV44" s="94">
        <f t="shared" si="31"/>
        <v>0</v>
      </c>
      <c r="AW44" s="94">
        <f t="shared" si="31"/>
        <v>0</v>
      </c>
      <c r="AX44" s="94">
        <f t="shared" si="31"/>
        <v>0</v>
      </c>
      <c r="AY44" s="94">
        <f t="shared" si="31"/>
        <v>0</v>
      </c>
      <c r="AZ44" s="94">
        <f t="shared" si="31"/>
        <v>0</v>
      </c>
      <c r="BA44" s="94">
        <f t="shared" si="31"/>
        <v>0</v>
      </c>
      <c r="BB44" s="94">
        <f t="shared" si="31"/>
        <v>0</v>
      </c>
      <c r="BC44" s="94">
        <f t="shared" si="31"/>
        <v>0</v>
      </c>
      <c r="BD44" s="94">
        <f t="shared" si="31"/>
        <v>0</v>
      </c>
      <c r="BE44" s="94">
        <f t="shared" si="31"/>
        <v>0</v>
      </c>
      <c r="BF44" s="94">
        <f t="shared" si="31"/>
        <v>0</v>
      </c>
      <c r="BG44" s="94">
        <f t="shared" si="31"/>
        <v>0</v>
      </c>
      <c r="BH44" s="94">
        <f t="shared" si="31"/>
        <v>0</v>
      </c>
      <c r="BI44" s="94">
        <f t="shared" si="31"/>
        <v>0</v>
      </c>
      <c r="BJ44" s="94">
        <f t="shared" si="31"/>
        <v>0</v>
      </c>
      <c r="BK44" s="94">
        <f t="shared" si="31"/>
        <v>0</v>
      </c>
      <c r="BL44" s="94">
        <f t="shared" si="31"/>
        <v>0</v>
      </c>
      <c r="BM44" s="94">
        <f t="shared" si="31"/>
        <v>0</v>
      </c>
      <c r="BN44" s="94">
        <f t="shared" si="31"/>
        <v>0</v>
      </c>
      <c r="BO44" s="94">
        <f t="shared" si="31"/>
        <v>0</v>
      </c>
      <c r="BP44" s="94">
        <f t="shared" si="31"/>
        <v>0</v>
      </c>
      <c r="BQ44" s="94">
        <f t="shared" si="31"/>
        <v>0</v>
      </c>
      <c r="BR44" s="94">
        <f t="shared" si="31"/>
        <v>0</v>
      </c>
      <c r="BS44" s="94">
        <f t="shared" si="31"/>
        <v>0</v>
      </c>
      <c r="BT44" s="94">
        <f t="shared" si="31"/>
        <v>0</v>
      </c>
      <c r="BU44" s="94">
        <f t="shared" si="31"/>
        <v>0</v>
      </c>
      <c r="BV44" s="94">
        <f t="shared" si="31"/>
        <v>0</v>
      </c>
      <c r="BW44" s="94">
        <f t="shared" si="31"/>
        <v>0</v>
      </c>
      <c r="BX44" s="94">
        <f t="shared" si="31"/>
        <v>0</v>
      </c>
      <c r="BY44" s="94">
        <f t="shared" si="31"/>
        <v>0</v>
      </c>
      <c r="BZ44" s="94">
        <f t="shared" si="31"/>
        <v>0</v>
      </c>
      <c r="CA44" s="94">
        <f t="shared" ref="CA44:CG44" si="32">SUM(CA38:CA43)</f>
        <v>0</v>
      </c>
      <c r="CB44" s="94">
        <f t="shared" si="32"/>
        <v>0</v>
      </c>
      <c r="CC44" s="94">
        <f t="shared" si="32"/>
        <v>0</v>
      </c>
      <c r="CD44" s="94">
        <f t="shared" si="32"/>
        <v>0</v>
      </c>
      <c r="CE44" s="94">
        <f t="shared" si="32"/>
        <v>0</v>
      </c>
      <c r="CF44" s="94">
        <f t="shared" si="32"/>
        <v>0</v>
      </c>
      <c r="CG44" s="94">
        <f t="shared" si="32"/>
        <v>0</v>
      </c>
    </row>
    <row r="45" spans="1:85" hidden="1" x14ac:dyDescent="0.35">
      <c r="A45" s="19">
        <v>5</v>
      </c>
      <c r="B45" s="95" t="s">
        <v>21</v>
      </c>
      <c r="C45" s="136">
        <f>C38/$A$45</f>
        <v>0</v>
      </c>
      <c r="D45" s="136">
        <f t="shared" ref="D45:AJ45" si="33">D38/$A$45</f>
        <v>0</v>
      </c>
      <c r="E45" s="136">
        <f t="shared" si="33"/>
        <v>0</v>
      </c>
      <c r="F45" s="136">
        <f t="shared" si="33"/>
        <v>0</v>
      </c>
      <c r="G45" s="136">
        <f t="shared" si="33"/>
        <v>0</v>
      </c>
      <c r="H45" s="136">
        <f t="shared" si="33"/>
        <v>0</v>
      </c>
      <c r="I45" s="136">
        <f t="shared" si="33"/>
        <v>0</v>
      </c>
      <c r="J45" s="136">
        <f t="shared" si="33"/>
        <v>0</v>
      </c>
      <c r="K45" s="136">
        <f t="shared" si="33"/>
        <v>0</v>
      </c>
      <c r="L45" s="136">
        <f t="shared" si="33"/>
        <v>0</v>
      </c>
      <c r="M45" s="136">
        <f t="shared" si="33"/>
        <v>0</v>
      </c>
      <c r="N45" s="136">
        <f t="shared" si="33"/>
        <v>0</v>
      </c>
      <c r="O45" s="136">
        <f t="shared" si="33"/>
        <v>0</v>
      </c>
      <c r="P45" s="136">
        <f t="shared" si="33"/>
        <v>0</v>
      </c>
      <c r="Q45" s="136">
        <f t="shared" si="33"/>
        <v>0</v>
      </c>
      <c r="R45" s="136">
        <f t="shared" si="33"/>
        <v>0</v>
      </c>
      <c r="S45" s="136">
        <f t="shared" si="33"/>
        <v>0</v>
      </c>
      <c r="T45" s="136">
        <f t="shared" si="33"/>
        <v>0</v>
      </c>
      <c r="U45" s="136">
        <f t="shared" si="33"/>
        <v>0</v>
      </c>
      <c r="V45" s="136">
        <f t="shared" si="33"/>
        <v>0</v>
      </c>
      <c r="W45" s="136">
        <f t="shared" si="33"/>
        <v>0</v>
      </c>
      <c r="X45" s="136">
        <f t="shared" si="33"/>
        <v>0</v>
      </c>
      <c r="Y45" s="136">
        <f t="shared" si="33"/>
        <v>0</v>
      </c>
      <c r="Z45" s="136">
        <f t="shared" si="33"/>
        <v>0</v>
      </c>
      <c r="AA45" s="136">
        <f t="shared" si="33"/>
        <v>0</v>
      </c>
      <c r="AB45" s="136">
        <f t="shared" si="33"/>
        <v>0</v>
      </c>
      <c r="AC45" s="136">
        <f t="shared" si="33"/>
        <v>0</v>
      </c>
      <c r="AD45" s="136">
        <f t="shared" si="33"/>
        <v>0</v>
      </c>
      <c r="AE45" s="136">
        <f t="shared" si="33"/>
        <v>0</v>
      </c>
      <c r="AF45" s="136">
        <f t="shared" si="33"/>
        <v>0</v>
      </c>
      <c r="AG45" s="136">
        <f t="shared" si="33"/>
        <v>0</v>
      </c>
      <c r="AH45" s="136">
        <f t="shared" si="33"/>
        <v>0</v>
      </c>
      <c r="AI45" s="136">
        <f t="shared" si="33"/>
        <v>0</v>
      </c>
      <c r="AJ45" s="136">
        <f t="shared" si="33"/>
        <v>0</v>
      </c>
      <c r="AK45" s="136">
        <f t="shared" ref="AK45:BZ45" si="34">AK38/$A$45</f>
        <v>0</v>
      </c>
      <c r="AL45" s="136">
        <f t="shared" si="34"/>
        <v>0</v>
      </c>
      <c r="AM45" s="136">
        <f t="shared" si="34"/>
        <v>0</v>
      </c>
      <c r="AN45" s="136">
        <f t="shared" si="34"/>
        <v>0</v>
      </c>
      <c r="AO45" s="136">
        <f t="shared" si="34"/>
        <v>0</v>
      </c>
      <c r="AP45" s="136">
        <f t="shared" si="34"/>
        <v>0</v>
      </c>
      <c r="AQ45" s="136">
        <f t="shared" si="34"/>
        <v>0</v>
      </c>
      <c r="AR45" s="136">
        <f t="shared" si="34"/>
        <v>0</v>
      </c>
      <c r="AS45" s="136">
        <f t="shared" si="34"/>
        <v>0</v>
      </c>
      <c r="AT45" s="136">
        <f t="shared" si="34"/>
        <v>0</v>
      </c>
      <c r="AU45" s="136">
        <f t="shared" si="34"/>
        <v>0</v>
      </c>
      <c r="AV45" s="136">
        <f t="shared" si="34"/>
        <v>0</v>
      </c>
      <c r="AW45" s="136">
        <f t="shared" si="34"/>
        <v>0</v>
      </c>
      <c r="AX45" s="136">
        <f t="shared" si="34"/>
        <v>0</v>
      </c>
      <c r="AY45" s="136">
        <f t="shared" si="34"/>
        <v>0</v>
      </c>
      <c r="AZ45" s="136">
        <f t="shared" si="34"/>
        <v>0</v>
      </c>
      <c r="BA45" s="136">
        <f t="shared" si="34"/>
        <v>0</v>
      </c>
      <c r="BB45" s="136">
        <f t="shared" si="34"/>
        <v>0</v>
      </c>
      <c r="BC45" s="136">
        <f t="shared" si="34"/>
        <v>0</v>
      </c>
      <c r="BD45" s="136">
        <f t="shared" si="34"/>
        <v>0</v>
      </c>
      <c r="BE45" s="136">
        <f t="shared" si="34"/>
        <v>0</v>
      </c>
      <c r="BF45" s="136">
        <f t="shared" si="34"/>
        <v>0</v>
      </c>
      <c r="BG45" s="136">
        <f t="shared" si="34"/>
        <v>0</v>
      </c>
      <c r="BH45" s="136">
        <f t="shared" si="34"/>
        <v>0</v>
      </c>
      <c r="BI45" s="136">
        <f t="shared" si="34"/>
        <v>0</v>
      </c>
      <c r="BJ45" s="136">
        <f t="shared" si="34"/>
        <v>0</v>
      </c>
      <c r="BK45" s="136">
        <f t="shared" si="34"/>
        <v>0</v>
      </c>
      <c r="BL45" s="136">
        <f t="shared" si="34"/>
        <v>0</v>
      </c>
      <c r="BM45" s="136">
        <f t="shared" si="34"/>
        <v>0</v>
      </c>
      <c r="BN45" s="136">
        <f t="shared" si="34"/>
        <v>0</v>
      </c>
      <c r="BO45" s="136">
        <f t="shared" si="34"/>
        <v>0</v>
      </c>
      <c r="BP45" s="136">
        <f t="shared" si="34"/>
        <v>0</v>
      </c>
      <c r="BQ45" s="136">
        <f t="shared" si="34"/>
        <v>0</v>
      </c>
      <c r="BR45" s="136">
        <f t="shared" si="34"/>
        <v>0</v>
      </c>
      <c r="BS45" s="136">
        <f t="shared" si="34"/>
        <v>0</v>
      </c>
      <c r="BT45" s="136">
        <f t="shared" si="34"/>
        <v>0</v>
      </c>
      <c r="BU45" s="136">
        <f t="shared" si="34"/>
        <v>0</v>
      </c>
      <c r="BV45" s="136">
        <f t="shared" si="34"/>
        <v>0</v>
      </c>
      <c r="BW45" s="136">
        <f t="shared" si="34"/>
        <v>0</v>
      </c>
      <c r="BX45" s="136">
        <f t="shared" si="34"/>
        <v>0</v>
      </c>
      <c r="BY45" s="136">
        <f t="shared" si="34"/>
        <v>0</v>
      </c>
      <c r="BZ45" s="136">
        <f t="shared" si="34"/>
        <v>0</v>
      </c>
      <c r="CA45" s="136">
        <f t="shared" ref="CA45:CG45" si="35">CA38/$A$45</f>
        <v>0</v>
      </c>
      <c r="CB45" s="136">
        <f t="shared" si="35"/>
        <v>0</v>
      </c>
      <c r="CC45" s="136">
        <f t="shared" si="35"/>
        <v>0</v>
      </c>
      <c r="CD45" s="136">
        <f t="shared" si="35"/>
        <v>0</v>
      </c>
      <c r="CE45" s="136">
        <f t="shared" si="35"/>
        <v>0</v>
      </c>
      <c r="CF45" s="136">
        <f t="shared" si="35"/>
        <v>0</v>
      </c>
      <c r="CG45" s="136">
        <f t="shared" si="35"/>
        <v>0</v>
      </c>
    </row>
    <row r="46" spans="1:85" hidden="1" x14ac:dyDescent="0.35">
      <c r="A46" s="19">
        <v>10</v>
      </c>
      <c r="B46" s="95" t="s">
        <v>22</v>
      </c>
      <c r="C46" s="136">
        <f>C39/$A$46</f>
        <v>0</v>
      </c>
      <c r="D46" s="136">
        <f t="shared" ref="D46:AJ46" si="36">D39/$A$46</f>
        <v>0</v>
      </c>
      <c r="E46" s="136">
        <f t="shared" si="36"/>
        <v>0</v>
      </c>
      <c r="F46" s="136">
        <f t="shared" si="36"/>
        <v>0</v>
      </c>
      <c r="G46" s="136">
        <f t="shared" si="36"/>
        <v>0</v>
      </c>
      <c r="H46" s="136">
        <f t="shared" si="36"/>
        <v>0</v>
      </c>
      <c r="I46" s="136">
        <f t="shared" si="36"/>
        <v>0</v>
      </c>
      <c r="J46" s="136">
        <f t="shared" si="36"/>
        <v>0</v>
      </c>
      <c r="K46" s="136">
        <f t="shared" si="36"/>
        <v>0</v>
      </c>
      <c r="L46" s="136">
        <f t="shared" si="36"/>
        <v>0</v>
      </c>
      <c r="M46" s="136">
        <f t="shared" si="36"/>
        <v>0</v>
      </c>
      <c r="N46" s="136">
        <f t="shared" si="36"/>
        <v>0</v>
      </c>
      <c r="O46" s="136">
        <f t="shared" si="36"/>
        <v>0</v>
      </c>
      <c r="P46" s="136">
        <f t="shared" si="36"/>
        <v>0</v>
      </c>
      <c r="Q46" s="136">
        <f t="shared" si="36"/>
        <v>0</v>
      </c>
      <c r="R46" s="136">
        <f t="shared" si="36"/>
        <v>0</v>
      </c>
      <c r="S46" s="136">
        <f t="shared" si="36"/>
        <v>0</v>
      </c>
      <c r="T46" s="136">
        <f t="shared" si="36"/>
        <v>0</v>
      </c>
      <c r="U46" s="136">
        <f t="shared" si="36"/>
        <v>0</v>
      </c>
      <c r="V46" s="136">
        <f t="shared" si="36"/>
        <v>0</v>
      </c>
      <c r="W46" s="136">
        <f t="shared" si="36"/>
        <v>0</v>
      </c>
      <c r="X46" s="136">
        <f t="shared" si="36"/>
        <v>0</v>
      </c>
      <c r="Y46" s="136">
        <f t="shared" si="36"/>
        <v>0</v>
      </c>
      <c r="Z46" s="136">
        <f t="shared" si="36"/>
        <v>0</v>
      </c>
      <c r="AA46" s="136">
        <f t="shared" si="36"/>
        <v>0</v>
      </c>
      <c r="AB46" s="136">
        <f t="shared" si="36"/>
        <v>0</v>
      </c>
      <c r="AC46" s="136">
        <f t="shared" si="36"/>
        <v>0</v>
      </c>
      <c r="AD46" s="136">
        <f t="shared" si="36"/>
        <v>0</v>
      </c>
      <c r="AE46" s="136">
        <f t="shared" si="36"/>
        <v>0</v>
      </c>
      <c r="AF46" s="136">
        <f t="shared" si="36"/>
        <v>0</v>
      </c>
      <c r="AG46" s="136">
        <f t="shared" si="36"/>
        <v>0</v>
      </c>
      <c r="AH46" s="136">
        <f t="shared" si="36"/>
        <v>0</v>
      </c>
      <c r="AI46" s="136">
        <f t="shared" si="36"/>
        <v>0</v>
      </c>
      <c r="AJ46" s="136">
        <f t="shared" si="36"/>
        <v>0</v>
      </c>
      <c r="AK46" s="136">
        <f t="shared" ref="AK46:BZ46" si="37">AK39/$A$46</f>
        <v>0</v>
      </c>
      <c r="AL46" s="136">
        <f t="shared" si="37"/>
        <v>0</v>
      </c>
      <c r="AM46" s="136">
        <f t="shared" si="37"/>
        <v>0</v>
      </c>
      <c r="AN46" s="136">
        <f t="shared" si="37"/>
        <v>0</v>
      </c>
      <c r="AO46" s="136">
        <f t="shared" si="37"/>
        <v>0</v>
      </c>
      <c r="AP46" s="136">
        <f t="shared" si="37"/>
        <v>0</v>
      </c>
      <c r="AQ46" s="136">
        <f t="shared" si="37"/>
        <v>0</v>
      </c>
      <c r="AR46" s="136">
        <f t="shared" si="37"/>
        <v>0</v>
      </c>
      <c r="AS46" s="136">
        <f t="shared" si="37"/>
        <v>0</v>
      </c>
      <c r="AT46" s="136">
        <f t="shared" si="37"/>
        <v>0</v>
      </c>
      <c r="AU46" s="136">
        <f t="shared" si="37"/>
        <v>0</v>
      </c>
      <c r="AV46" s="136">
        <f t="shared" si="37"/>
        <v>0</v>
      </c>
      <c r="AW46" s="136">
        <f t="shared" si="37"/>
        <v>0</v>
      </c>
      <c r="AX46" s="136">
        <f t="shared" si="37"/>
        <v>0</v>
      </c>
      <c r="AY46" s="136">
        <f t="shared" si="37"/>
        <v>0</v>
      </c>
      <c r="AZ46" s="136">
        <f t="shared" si="37"/>
        <v>0</v>
      </c>
      <c r="BA46" s="136">
        <f t="shared" si="37"/>
        <v>0</v>
      </c>
      <c r="BB46" s="136">
        <f t="shared" si="37"/>
        <v>0</v>
      </c>
      <c r="BC46" s="136">
        <f t="shared" si="37"/>
        <v>0</v>
      </c>
      <c r="BD46" s="136">
        <f t="shared" si="37"/>
        <v>0</v>
      </c>
      <c r="BE46" s="136">
        <f t="shared" si="37"/>
        <v>0</v>
      </c>
      <c r="BF46" s="136">
        <f t="shared" si="37"/>
        <v>0</v>
      </c>
      <c r="BG46" s="136">
        <f t="shared" si="37"/>
        <v>0</v>
      </c>
      <c r="BH46" s="136">
        <f t="shared" si="37"/>
        <v>0</v>
      </c>
      <c r="BI46" s="136">
        <f t="shared" si="37"/>
        <v>0</v>
      </c>
      <c r="BJ46" s="136">
        <f t="shared" si="37"/>
        <v>0</v>
      </c>
      <c r="BK46" s="136">
        <f t="shared" si="37"/>
        <v>0</v>
      </c>
      <c r="BL46" s="136">
        <f t="shared" si="37"/>
        <v>0</v>
      </c>
      <c r="BM46" s="136">
        <f t="shared" si="37"/>
        <v>0</v>
      </c>
      <c r="BN46" s="136">
        <f t="shared" si="37"/>
        <v>0</v>
      </c>
      <c r="BO46" s="136">
        <f t="shared" si="37"/>
        <v>0</v>
      </c>
      <c r="BP46" s="136">
        <f t="shared" si="37"/>
        <v>0</v>
      </c>
      <c r="BQ46" s="136">
        <f t="shared" si="37"/>
        <v>0</v>
      </c>
      <c r="BR46" s="136">
        <f t="shared" si="37"/>
        <v>0</v>
      </c>
      <c r="BS46" s="136">
        <f t="shared" si="37"/>
        <v>0</v>
      </c>
      <c r="BT46" s="136">
        <f t="shared" si="37"/>
        <v>0</v>
      </c>
      <c r="BU46" s="136">
        <f t="shared" si="37"/>
        <v>0</v>
      </c>
      <c r="BV46" s="136">
        <f t="shared" si="37"/>
        <v>0</v>
      </c>
      <c r="BW46" s="136">
        <f t="shared" si="37"/>
        <v>0</v>
      </c>
      <c r="BX46" s="136">
        <f t="shared" si="37"/>
        <v>0</v>
      </c>
      <c r="BY46" s="136">
        <f t="shared" si="37"/>
        <v>0</v>
      </c>
      <c r="BZ46" s="136">
        <f t="shared" si="37"/>
        <v>0</v>
      </c>
      <c r="CA46" s="136">
        <f t="shared" ref="CA46:CG46" si="38">CA39/$A$46</f>
        <v>0</v>
      </c>
      <c r="CB46" s="136">
        <f t="shared" si="38"/>
        <v>0</v>
      </c>
      <c r="CC46" s="136">
        <f t="shared" si="38"/>
        <v>0</v>
      </c>
      <c r="CD46" s="136">
        <f t="shared" si="38"/>
        <v>0</v>
      </c>
      <c r="CE46" s="136">
        <f t="shared" si="38"/>
        <v>0</v>
      </c>
      <c r="CF46" s="136">
        <f t="shared" si="38"/>
        <v>0</v>
      </c>
      <c r="CG46" s="136">
        <f t="shared" si="38"/>
        <v>0</v>
      </c>
    </row>
    <row r="47" spans="1:85" hidden="1" x14ac:dyDescent="0.35">
      <c r="A47" s="19">
        <v>4</v>
      </c>
      <c r="B47" s="95" t="s">
        <v>23</v>
      </c>
      <c r="C47" s="136">
        <f>C40/$A$47</f>
        <v>0</v>
      </c>
      <c r="D47" s="136">
        <f t="shared" ref="D47:AJ47" si="39">D40/$A$47</f>
        <v>0</v>
      </c>
      <c r="E47" s="136">
        <f t="shared" si="39"/>
        <v>0</v>
      </c>
      <c r="F47" s="136">
        <f t="shared" si="39"/>
        <v>0</v>
      </c>
      <c r="G47" s="136">
        <f t="shared" si="39"/>
        <v>0</v>
      </c>
      <c r="H47" s="136">
        <f t="shared" si="39"/>
        <v>0</v>
      </c>
      <c r="I47" s="136">
        <f t="shared" si="39"/>
        <v>0</v>
      </c>
      <c r="J47" s="136">
        <f t="shared" si="39"/>
        <v>0</v>
      </c>
      <c r="K47" s="136">
        <f t="shared" si="39"/>
        <v>0</v>
      </c>
      <c r="L47" s="136">
        <f t="shared" si="39"/>
        <v>0</v>
      </c>
      <c r="M47" s="136">
        <f t="shared" si="39"/>
        <v>0</v>
      </c>
      <c r="N47" s="136">
        <f t="shared" si="39"/>
        <v>0</v>
      </c>
      <c r="O47" s="136">
        <f t="shared" si="39"/>
        <v>0</v>
      </c>
      <c r="P47" s="136">
        <f t="shared" si="39"/>
        <v>0</v>
      </c>
      <c r="Q47" s="136">
        <f t="shared" si="39"/>
        <v>0</v>
      </c>
      <c r="R47" s="136">
        <f t="shared" si="39"/>
        <v>0</v>
      </c>
      <c r="S47" s="136">
        <f t="shared" si="39"/>
        <v>0</v>
      </c>
      <c r="T47" s="136">
        <f t="shared" si="39"/>
        <v>0</v>
      </c>
      <c r="U47" s="136">
        <f t="shared" si="39"/>
        <v>0</v>
      </c>
      <c r="V47" s="136">
        <f t="shared" si="39"/>
        <v>0</v>
      </c>
      <c r="W47" s="136">
        <f t="shared" si="39"/>
        <v>0</v>
      </c>
      <c r="X47" s="136">
        <f t="shared" si="39"/>
        <v>0</v>
      </c>
      <c r="Y47" s="136">
        <f t="shared" si="39"/>
        <v>0</v>
      </c>
      <c r="Z47" s="136">
        <f t="shared" si="39"/>
        <v>0</v>
      </c>
      <c r="AA47" s="136">
        <f t="shared" si="39"/>
        <v>0</v>
      </c>
      <c r="AB47" s="136">
        <f t="shared" si="39"/>
        <v>0</v>
      </c>
      <c r="AC47" s="136">
        <f t="shared" si="39"/>
        <v>0</v>
      </c>
      <c r="AD47" s="136">
        <f t="shared" si="39"/>
        <v>0</v>
      </c>
      <c r="AE47" s="136">
        <f t="shared" si="39"/>
        <v>0</v>
      </c>
      <c r="AF47" s="136">
        <f t="shared" si="39"/>
        <v>0</v>
      </c>
      <c r="AG47" s="136">
        <f t="shared" si="39"/>
        <v>0</v>
      </c>
      <c r="AH47" s="136">
        <f t="shared" si="39"/>
        <v>0</v>
      </c>
      <c r="AI47" s="136">
        <f t="shared" si="39"/>
        <v>0</v>
      </c>
      <c r="AJ47" s="136">
        <f t="shared" si="39"/>
        <v>0</v>
      </c>
      <c r="AK47" s="136">
        <f t="shared" ref="AK47:BZ47" si="40">AK40/$A$47</f>
        <v>0</v>
      </c>
      <c r="AL47" s="136">
        <f t="shared" si="40"/>
        <v>0</v>
      </c>
      <c r="AM47" s="136">
        <f t="shared" si="40"/>
        <v>0</v>
      </c>
      <c r="AN47" s="136">
        <f t="shared" si="40"/>
        <v>0</v>
      </c>
      <c r="AO47" s="136">
        <f t="shared" si="40"/>
        <v>0</v>
      </c>
      <c r="AP47" s="136">
        <f t="shared" si="40"/>
        <v>0</v>
      </c>
      <c r="AQ47" s="136">
        <f t="shared" si="40"/>
        <v>0</v>
      </c>
      <c r="AR47" s="136">
        <f t="shared" si="40"/>
        <v>0</v>
      </c>
      <c r="AS47" s="136">
        <f t="shared" si="40"/>
        <v>0</v>
      </c>
      <c r="AT47" s="136">
        <f t="shared" si="40"/>
        <v>0</v>
      </c>
      <c r="AU47" s="136">
        <f t="shared" si="40"/>
        <v>0</v>
      </c>
      <c r="AV47" s="136">
        <f t="shared" si="40"/>
        <v>0</v>
      </c>
      <c r="AW47" s="136">
        <f t="shared" si="40"/>
        <v>0</v>
      </c>
      <c r="AX47" s="136">
        <f t="shared" si="40"/>
        <v>0</v>
      </c>
      <c r="AY47" s="136">
        <f t="shared" si="40"/>
        <v>0</v>
      </c>
      <c r="AZ47" s="136">
        <f t="shared" si="40"/>
        <v>0</v>
      </c>
      <c r="BA47" s="136">
        <f t="shared" si="40"/>
        <v>0</v>
      </c>
      <c r="BB47" s="136">
        <f t="shared" si="40"/>
        <v>0</v>
      </c>
      <c r="BC47" s="136">
        <f t="shared" si="40"/>
        <v>0</v>
      </c>
      <c r="BD47" s="136">
        <f t="shared" si="40"/>
        <v>0</v>
      </c>
      <c r="BE47" s="136">
        <f t="shared" si="40"/>
        <v>0</v>
      </c>
      <c r="BF47" s="136">
        <f t="shared" si="40"/>
        <v>0</v>
      </c>
      <c r="BG47" s="136">
        <f t="shared" si="40"/>
        <v>0</v>
      </c>
      <c r="BH47" s="136">
        <f t="shared" si="40"/>
        <v>0</v>
      </c>
      <c r="BI47" s="136">
        <f t="shared" si="40"/>
        <v>0</v>
      </c>
      <c r="BJ47" s="136">
        <f t="shared" si="40"/>
        <v>0</v>
      </c>
      <c r="BK47" s="136">
        <f t="shared" si="40"/>
        <v>0</v>
      </c>
      <c r="BL47" s="136">
        <f t="shared" si="40"/>
        <v>0</v>
      </c>
      <c r="BM47" s="136">
        <f t="shared" si="40"/>
        <v>0</v>
      </c>
      <c r="BN47" s="136">
        <f t="shared" si="40"/>
        <v>0</v>
      </c>
      <c r="BO47" s="136">
        <f t="shared" si="40"/>
        <v>0</v>
      </c>
      <c r="BP47" s="136">
        <f t="shared" si="40"/>
        <v>0</v>
      </c>
      <c r="BQ47" s="136">
        <f t="shared" si="40"/>
        <v>0</v>
      </c>
      <c r="BR47" s="136">
        <f t="shared" si="40"/>
        <v>0</v>
      </c>
      <c r="BS47" s="136">
        <f t="shared" si="40"/>
        <v>0</v>
      </c>
      <c r="BT47" s="136">
        <f t="shared" si="40"/>
        <v>0</v>
      </c>
      <c r="BU47" s="136">
        <f t="shared" si="40"/>
        <v>0</v>
      </c>
      <c r="BV47" s="136">
        <f t="shared" si="40"/>
        <v>0</v>
      </c>
      <c r="BW47" s="136">
        <f t="shared" si="40"/>
        <v>0</v>
      </c>
      <c r="BX47" s="136">
        <f t="shared" si="40"/>
        <v>0</v>
      </c>
      <c r="BY47" s="136">
        <f t="shared" si="40"/>
        <v>0</v>
      </c>
      <c r="BZ47" s="136">
        <f t="shared" si="40"/>
        <v>0</v>
      </c>
      <c r="CA47" s="136">
        <f t="shared" ref="CA47:CG47" si="41">CA40/$A$47</f>
        <v>0</v>
      </c>
      <c r="CB47" s="136">
        <f t="shared" si="41"/>
        <v>0</v>
      </c>
      <c r="CC47" s="136">
        <f t="shared" si="41"/>
        <v>0</v>
      </c>
      <c r="CD47" s="136">
        <f t="shared" si="41"/>
        <v>0</v>
      </c>
      <c r="CE47" s="136">
        <f t="shared" si="41"/>
        <v>0</v>
      </c>
      <c r="CF47" s="136">
        <f t="shared" si="41"/>
        <v>0</v>
      </c>
      <c r="CG47" s="136">
        <f t="shared" si="41"/>
        <v>0</v>
      </c>
    </row>
    <row r="48" spans="1:85" hidden="1" x14ac:dyDescent="0.35">
      <c r="A48" s="19">
        <v>4</v>
      </c>
      <c r="B48" s="95" t="s">
        <v>24</v>
      </c>
      <c r="C48" s="136">
        <f>C41/$A$48</f>
        <v>0</v>
      </c>
      <c r="D48" s="136">
        <f t="shared" ref="D48:AJ48" si="42">D41/$A$48</f>
        <v>0</v>
      </c>
      <c r="E48" s="136">
        <f t="shared" si="42"/>
        <v>0</v>
      </c>
      <c r="F48" s="136">
        <f t="shared" si="42"/>
        <v>0</v>
      </c>
      <c r="G48" s="136">
        <f t="shared" si="42"/>
        <v>0</v>
      </c>
      <c r="H48" s="136">
        <f t="shared" si="42"/>
        <v>0</v>
      </c>
      <c r="I48" s="136">
        <f t="shared" si="42"/>
        <v>0</v>
      </c>
      <c r="J48" s="136">
        <f t="shared" si="42"/>
        <v>0</v>
      </c>
      <c r="K48" s="136">
        <f t="shared" si="42"/>
        <v>0</v>
      </c>
      <c r="L48" s="136">
        <f t="shared" si="42"/>
        <v>0</v>
      </c>
      <c r="M48" s="136">
        <f t="shared" si="42"/>
        <v>0</v>
      </c>
      <c r="N48" s="136">
        <f t="shared" si="42"/>
        <v>0</v>
      </c>
      <c r="O48" s="136">
        <f t="shared" si="42"/>
        <v>0</v>
      </c>
      <c r="P48" s="136">
        <f t="shared" si="42"/>
        <v>0</v>
      </c>
      <c r="Q48" s="136">
        <f t="shared" si="42"/>
        <v>0</v>
      </c>
      <c r="R48" s="136">
        <f t="shared" si="42"/>
        <v>0</v>
      </c>
      <c r="S48" s="136">
        <f t="shared" si="42"/>
        <v>0</v>
      </c>
      <c r="T48" s="136">
        <f t="shared" si="42"/>
        <v>0</v>
      </c>
      <c r="U48" s="136">
        <f t="shared" si="42"/>
        <v>0</v>
      </c>
      <c r="V48" s="136">
        <f t="shared" si="42"/>
        <v>0</v>
      </c>
      <c r="W48" s="136">
        <f t="shared" si="42"/>
        <v>0</v>
      </c>
      <c r="X48" s="136">
        <f t="shared" si="42"/>
        <v>0</v>
      </c>
      <c r="Y48" s="136">
        <f t="shared" si="42"/>
        <v>0</v>
      </c>
      <c r="Z48" s="136">
        <f t="shared" si="42"/>
        <v>0</v>
      </c>
      <c r="AA48" s="136">
        <f t="shared" si="42"/>
        <v>0</v>
      </c>
      <c r="AB48" s="136">
        <f t="shared" si="42"/>
        <v>0</v>
      </c>
      <c r="AC48" s="136">
        <f t="shared" si="42"/>
        <v>0</v>
      </c>
      <c r="AD48" s="136">
        <f t="shared" si="42"/>
        <v>0</v>
      </c>
      <c r="AE48" s="136">
        <f t="shared" si="42"/>
        <v>0</v>
      </c>
      <c r="AF48" s="136">
        <f t="shared" si="42"/>
        <v>0</v>
      </c>
      <c r="AG48" s="136">
        <f t="shared" si="42"/>
        <v>0</v>
      </c>
      <c r="AH48" s="136">
        <f t="shared" si="42"/>
        <v>0</v>
      </c>
      <c r="AI48" s="136">
        <f t="shared" si="42"/>
        <v>0</v>
      </c>
      <c r="AJ48" s="136">
        <f t="shared" si="42"/>
        <v>0</v>
      </c>
      <c r="AK48" s="136">
        <f t="shared" ref="AK48:BZ48" si="43">AK41/$A$48</f>
        <v>0</v>
      </c>
      <c r="AL48" s="136">
        <f t="shared" si="43"/>
        <v>0</v>
      </c>
      <c r="AM48" s="136">
        <f t="shared" si="43"/>
        <v>0</v>
      </c>
      <c r="AN48" s="136">
        <f t="shared" si="43"/>
        <v>0</v>
      </c>
      <c r="AO48" s="136">
        <f t="shared" si="43"/>
        <v>0</v>
      </c>
      <c r="AP48" s="136">
        <f t="shared" si="43"/>
        <v>0</v>
      </c>
      <c r="AQ48" s="136">
        <f t="shared" si="43"/>
        <v>0</v>
      </c>
      <c r="AR48" s="136">
        <f t="shared" si="43"/>
        <v>0</v>
      </c>
      <c r="AS48" s="136">
        <f t="shared" si="43"/>
        <v>0</v>
      </c>
      <c r="AT48" s="136">
        <f t="shared" si="43"/>
        <v>0</v>
      </c>
      <c r="AU48" s="136">
        <f t="shared" si="43"/>
        <v>0</v>
      </c>
      <c r="AV48" s="136">
        <f t="shared" si="43"/>
        <v>0</v>
      </c>
      <c r="AW48" s="136">
        <f t="shared" si="43"/>
        <v>0</v>
      </c>
      <c r="AX48" s="136">
        <f t="shared" si="43"/>
        <v>0</v>
      </c>
      <c r="AY48" s="136">
        <f t="shared" si="43"/>
        <v>0</v>
      </c>
      <c r="AZ48" s="136">
        <f t="shared" si="43"/>
        <v>0</v>
      </c>
      <c r="BA48" s="136">
        <f t="shared" si="43"/>
        <v>0</v>
      </c>
      <c r="BB48" s="136">
        <f t="shared" si="43"/>
        <v>0</v>
      </c>
      <c r="BC48" s="136">
        <f t="shared" si="43"/>
        <v>0</v>
      </c>
      <c r="BD48" s="136">
        <f t="shared" si="43"/>
        <v>0</v>
      </c>
      <c r="BE48" s="136">
        <f t="shared" si="43"/>
        <v>0</v>
      </c>
      <c r="BF48" s="136">
        <f t="shared" si="43"/>
        <v>0</v>
      </c>
      <c r="BG48" s="136">
        <f t="shared" si="43"/>
        <v>0</v>
      </c>
      <c r="BH48" s="136">
        <f t="shared" si="43"/>
        <v>0</v>
      </c>
      <c r="BI48" s="136">
        <f t="shared" si="43"/>
        <v>0</v>
      </c>
      <c r="BJ48" s="136">
        <f t="shared" si="43"/>
        <v>0</v>
      </c>
      <c r="BK48" s="136">
        <f t="shared" si="43"/>
        <v>0</v>
      </c>
      <c r="BL48" s="136">
        <f t="shared" si="43"/>
        <v>0</v>
      </c>
      <c r="BM48" s="136">
        <f t="shared" si="43"/>
        <v>0</v>
      </c>
      <c r="BN48" s="136">
        <f t="shared" si="43"/>
        <v>0</v>
      </c>
      <c r="BO48" s="136">
        <f t="shared" si="43"/>
        <v>0</v>
      </c>
      <c r="BP48" s="136">
        <f t="shared" si="43"/>
        <v>0</v>
      </c>
      <c r="BQ48" s="136">
        <f t="shared" si="43"/>
        <v>0</v>
      </c>
      <c r="BR48" s="136">
        <f t="shared" si="43"/>
        <v>0</v>
      </c>
      <c r="BS48" s="136">
        <f t="shared" si="43"/>
        <v>0</v>
      </c>
      <c r="BT48" s="136">
        <f t="shared" si="43"/>
        <v>0</v>
      </c>
      <c r="BU48" s="136">
        <f t="shared" si="43"/>
        <v>0</v>
      </c>
      <c r="BV48" s="136">
        <f t="shared" si="43"/>
        <v>0</v>
      </c>
      <c r="BW48" s="136">
        <f t="shared" si="43"/>
        <v>0</v>
      </c>
      <c r="BX48" s="136">
        <f t="shared" si="43"/>
        <v>0</v>
      </c>
      <c r="BY48" s="136">
        <f t="shared" si="43"/>
        <v>0</v>
      </c>
      <c r="BZ48" s="136">
        <f t="shared" si="43"/>
        <v>0</v>
      </c>
      <c r="CA48" s="136">
        <f t="shared" ref="CA48:CG48" si="44">CA41/$A$48</f>
        <v>0</v>
      </c>
      <c r="CB48" s="136">
        <f t="shared" si="44"/>
        <v>0</v>
      </c>
      <c r="CC48" s="136">
        <f t="shared" si="44"/>
        <v>0</v>
      </c>
      <c r="CD48" s="136">
        <f t="shared" si="44"/>
        <v>0</v>
      </c>
      <c r="CE48" s="136">
        <f t="shared" si="44"/>
        <v>0</v>
      </c>
      <c r="CF48" s="136">
        <f t="shared" si="44"/>
        <v>0</v>
      </c>
      <c r="CG48" s="136">
        <f t="shared" si="44"/>
        <v>0</v>
      </c>
    </row>
    <row r="49" spans="1:85" hidden="1" x14ac:dyDescent="0.35">
      <c r="A49" s="19">
        <v>3</v>
      </c>
      <c r="B49" s="95" t="s">
        <v>25</v>
      </c>
      <c r="C49" s="136">
        <f>C42/$A$49</f>
        <v>0</v>
      </c>
      <c r="D49" s="136">
        <f t="shared" ref="D49:AJ49" si="45">D42/$A$49</f>
        <v>0</v>
      </c>
      <c r="E49" s="136">
        <f t="shared" si="45"/>
        <v>0</v>
      </c>
      <c r="F49" s="136">
        <f t="shared" si="45"/>
        <v>0</v>
      </c>
      <c r="G49" s="136">
        <f t="shared" si="45"/>
        <v>0</v>
      </c>
      <c r="H49" s="136">
        <f t="shared" si="45"/>
        <v>0</v>
      </c>
      <c r="I49" s="136">
        <f t="shared" si="45"/>
        <v>0</v>
      </c>
      <c r="J49" s="136">
        <f t="shared" si="45"/>
        <v>0</v>
      </c>
      <c r="K49" s="136">
        <f t="shared" si="45"/>
        <v>0</v>
      </c>
      <c r="L49" s="136">
        <f t="shared" si="45"/>
        <v>0</v>
      </c>
      <c r="M49" s="136">
        <f t="shared" si="45"/>
        <v>0</v>
      </c>
      <c r="N49" s="136">
        <f t="shared" si="45"/>
        <v>0</v>
      </c>
      <c r="O49" s="136">
        <f t="shared" si="45"/>
        <v>0</v>
      </c>
      <c r="P49" s="136">
        <f t="shared" si="45"/>
        <v>0</v>
      </c>
      <c r="Q49" s="136">
        <f t="shared" si="45"/>
        <v>0</v>
      </c>
      <c r="R49" s="136">
        <f t="shared" si="45"/>
        <v>0</v>
      </c>
      <c r="S49" s="136">
        <f t="shared" si="45"/>
        <v>0</v>
      </c>
      <c r="T49" s="136">
        <f t="shared" si="45"/>
        <v>0</v>
      </c>
      <c r="U49" s="136">
        <f t="shared" si="45"/>
        <v>0</v>
      </c>
      <c r="V49" s="136">
        <f t="shared" si="45"/>
        <v>0</v>
      </c>
      <c r="W49" s="136">
        <f t="shared" si="45"/>
        <v>0</v>
      </c>
      <c r="X49" s="136">
        <f t="shared" si="45"/>
        <v>0</v>
      </c>
      <c r="Y49" s="136">
        <f t="shared" si="45"/>
        <v>0</v>
      </c>
      <c r="Z49" s="136">
        <f t="shared" si="45"/>
        <v>0</v>
      </c>
      <c r="AA49" s="136">
        <f t="shared" si="45"/>
        <v>0</v>
      </c>
      <c r="AB49" s="136">
        <f t="shared" si="45"/>
        <v>0</v>
      </c>
      <c r="AC49" s="136">
        <f t="shared" si="45"/>
        <v>0</v>
      </c>
      <c r="AD49" s="136">
        <f t="shared" si="45"/>
        <v>0</v>
      </c>
      <c r="AE49" s="136">
        <f t="shared" si="45"/>
        <v>0</v>
      </c>
      <c r="AF49" s="136">
        <f t="shared" si="45"/>
        <v>0</v>
      </c>
      <c r="AG49" s="136">
        <f t="shared" si="45"/>
        <v>0</v>
      </c>
      <c r="AH49" s="136">
        <f t="shared" si="45"/>
        <v>0</v>
      </c>
      <c r="AI49" s="136">
        <f t="shared" si="45"/>
        <v>0</v>
      </c>
      <c r="AJ49" s="136">
        <f t="shared" si="45"/>
        <v>0</v>
      </c>
      <c r="AK49" s="136">
        <f t="shared" ref="AK49:BZ49" si="46">AK42/$A$49</f>
        <v>0</v>
      </c>
      <c r="AL49" s="136">
        <f t="shared" si="46"/>
        <v>0</v>
      </c>
      <c r="AM49" s="136">
        <f t="shared" si="46"/>
        <v>0</v>
      </c>
      <c r="AN49" s="136">
        <f t="shared" si="46"/>
        <v>0</v>
      </c>
      <c r="AO49" s="136">
        <f t="shared" si="46"/>
        <v>0</v>
      </c>
      <c r="AP49" s="136">
        <f t="shared" si="46"/>
        <v>0</v>
      </c>
      <c r="AQ49" s="136">
        <f t="shared" si="46"/>
        <v>0</v>
      </c>
      <c r="AR49" s="136">
        <f t="shared" si="46"/>
        <v>0</v>
      </c>
      <c r="AS49" s="136">
        <f t="shared" si="46"/>
        <v>0</v>
      </c>
      <c r="AT49" s="136">
        <f t="shared" si="46"/>
        <v>0</v>
      </c>
      <c r="AU49" s="136">
        <f t="shared" si="46"/>
        <v>0</v>
      </c>
      <c r="AV49" s="136">
        <f t="shared" si="46"/>
        <v>0</v>
      </c>
      <c r="AW49" s="136">
        <f t="shared" si="46"/>
        <v>0</v>
      </c>
      <c r="AX49" s="136">
        <f t="shared" si="46"/>
        <v>0</v>
      </c>
      <c r="AY49" s="136">
        <f t="shared" si="46"/>
        <v>0</v>
      </c>
      <c r="AZ49" s="136">
        <f t="shared" si="46"/>
        <v>0</v>
      </c>
      <c r="BA49" s="136">
        <f t="shared" si="46"/>
        <v>0</v>
      </c>
      <c r="BB49" s="136">
        <f t="shared" si="46"/>
        <v>0</v>
      </c>
      <c r="BC49" s="136">
        <f t="shared" si="46"/>
        <v>0</v>
      </c>
      <c r="BD49" s="136">
        <f t="shared" si="46"/>
        <v>0</v>
      </c>
      <c r="BE49" s="136">
        <f t="shared" si="46"/>
        <v>0</v>
      </c>
      <c r="BF49" s="136">
        <f t="shared" si="46"/>
        <v>0</v>
      </c>
      <c r="BG49" s="136">
        <f t="shared" si="46"/>
        <v>0</v>
      </c>
      <c r="BH49" s="136">
        <f t="shared" si="46"/>
        <v>0</v>
      </c>
      <c r="BI49" s="136">
        <f t="shared" si="46"/>
        <v>0</v>
      </c>
      <c r="BJ49" s="136">
        <f t="shared" si="46"/>
        <v>0</v>
      </c>
      <c r="BK49" s="136">
        <f t="shared" si="46"/>
        <v>0</v>
      </c>
      <c r="BL49" s="136">
        <f t="shared" si="46"/>
        <v>0</v>
      </c>
      <c r="BM49" s="136">
        <f t="shared" si="46"/>
        <v>0</v>
      </c>
      <c r="BN49" s="136">
        <f t="shared" si="46"/>
        <v>0</v>
      </c>
      <c r="BO49" s="136">
        <f t="shared" si="46"/>
        <v>0</v>
      </c>
      <c r="BP49" s="136">
        <f t="shared" si="46"/>
        <v>0</v>
      </c>
      <c r="BQ49" s="136">
        <f t="shared" si="46"/>
        <v>0</v>
      </c>
      <c r="BR49" s="136">
        <f t="shared" si="46"/>
        <v>0</v>
      </c>
      <c r="BS49" s="136">
        <f t="shared" si="46"/>
        <v>0</v>
      </c>
      <c r="BT49" s="136">
        <f t="shared" si="46"/>
        <v>0</v>
      </c>
      <c r="BU49" s="136">
        <f t="shared" si="46"/>
        <v>0</v>
      </c>
      <c r="BV49" s="136">
        <f t="shared" si="46"/>
        <v>0</v>
      </c>
      <c r="BW49" s="136">
        <f t="shared" si="46"/>
        <v>0</v>
      </c>
      <c r="BX49" s="136">
        <f t="shared" si="46"/>
        <v>0</v>
      </c>
      <c r="BY49" s="136">
        <f t="shared" si="46"/>
        <v>0</v>
      </c>
      <c r="BZ49" s="136">
        <f t="shared" si="46"/>
        <v>0</v>
      </c>
      <c r="CA49" s="136">
        <f t="shared" ref="CA49:CG49" si="47">CA42/$A$49</f>
        <v>0</v>
      </c>
      <c r="CB49" s="136">
        <f t="shared" si="47"/>
        <v>0</v>
      </c>
      <c r="CC49" s="136">
        <f t="shared" si="47"/>
        <v>0</v>
      </c>
      <c r="CD49" s="136">
        <f t="shared" si="47"/>
        <v>0</v>
      </c>
      <c r="CE49" s="136">
        <f t="shared" si="47"/>
        <v>0</v>
      </c>
      <c r="CF49" s="136">
        <f t="shared" si="47"/>
        <v>0</v>
      </c>
      <c r="CG49" s="136">
        <f t="shared" si="47"/>
        <v>0</v>
      </c>
    </row>
    <row r="50" spans="1:85" hidden="1" x14ac:dyDescent="0.35">
      <c r="A50" s="19">
        <v>3</v>
      </c>
      <c r="B50" s="95" t="s">
        <v>26</v>
      </c>
      <c r="C50" s="136">
        <f>C43/$A$50</f>
        <v>0</v>
      </c>
      <c r="D50" s="136">
        <f t="shared" ref="D50:AJ50" si="48">D43/$A$50</f>
        <v>0</v>
      </c>
      <c r="E50" s="136">
        <f t="shared" si="48"/>
        <v>0</v>
      </c>
      <c r="F50" s="136">
        <f t="shared" si="48"/>
        <v>0</v>
      </c>
      <c r="G50" s="136">
        <f t="shared" si="48"/>
        <v>0</v>
      </c>
      <c r="H50" s="136">
        <f t="shared" si="48"/>
        <v>0</v>
      </c>
      <c r="I50" s="136">
        <f t="shared" si="48"/>
        <v>0</v>
      </c>
      <c r="J50" s="136">
        <f t="shared" si="48"/>
        <v>0</v>
      </c>
      <c r="K50" s="136">
        <f t="shared" si="48"/>
        <v>0</v>
      </c>
      <c r="L50" s="136">
        <f t="shared" si="48"/>
        <v>0</v>
      </c>
      <c r="M50" s="136">
        <f t="shared" si="48"/>
        <v>0</v>
      </c>
      <c r="N50" s="136">
        <f t="shared" si="48"/>
        <v>0</v>
      </c>
      <c r="O50" s="136">
        <f t="shared" si="48"/>
        <v>0</v>
      </c>
      <c r="P50" s="136">
        <f t="shared" si="48"/>
        <v>0</v>
      </c>
      <c r="Q50" s="136">
        <f t="shared" si="48"/>
        <v>0</v>
      </c>
      <c r="R50" s="136">
        <f t="shared" si="48"/>
        <v>0</v>
      </c>
      <c r="S50" s="136">
        <f t="shared" si="48"/>
        <v>0</v>
      </c>
      <c r="T50" s="136">
        <f t="shared" si="48"/>
        <v>0</v>
      </c>
      <c r="U50" s="136">
        <f t="shared" si="48"/>
        <v>0</v>
      </c>
      <c r="V50" s="136">
        <f t="shared" si="48"/>
        <v>0</v>
      </c>
      <c r="W50" s="136">
        <f t="shared" si="48"/>
        <v>0</v>
      </c>
      <c r="X50" s="136">
        <f t="shared" si="48"/>
        <v>0</v>
      </c>
      <c r="Y50" s="136">
        <f t="shared" si="48"/>
        <v>0</v>
      </c>
      <c r="Z50" s="136">
        <f t="shared" si="48"/>
        <v>0</v>
      </c>
      <c r="AA50" s="136">
        <f t="shared" si="48"/>
        <v>0</v>
      </c>
      <c r="AB50" s="136">
        <f t="shared" si="48"/>
        <v>0</v>
      </c>
      <c r="AC50" s="136">
        <f t="shared" si="48"/>
        <v>0</v>
      </c>
      <c r="AD50" s="136">
        <f t="shared" si="48"/>
        <v>0</v>
      </c>
      <c r="AE50" s="136">
        <f t="shared" si="48"/>
        <v>0</v>
      </c>
      <c r="AF50" s="136">
        <f t="shared" si="48"/>
        <v>0</v>
      </c>
      <c r="AG50" s="136">
        <f t="shared" si="48"/>
        <v>0</v>
      </c>
      <c r="AH50" s="136">
        <f t="shared" si="48"/>
        <v>0</v>
      </c>
      <c r="AI50" s="136">
        <f t="shared" si="48"/>
        <v>0</v>
      </c>
      <c r="AJ50" s="136">
        <f t="shared" si="48"/>
        <v>0</v>
      </c>
      <c r="AK50" s="136">
        <f t="shared" ref="AK50:BZ50" si="49">AK43/$A$50</f>
        <v>0</v>
      </c>
      <c r="AL50" s="136">
        <f t="shared" si="49"/>
        <v>0</v>
      </c>
      <c r="AM50" s="136">
        <f t="shared" si="49"/>
        <v>0</v>
      </c>
      <c r="AN50" s="136">
        <f t="shared" si="49"/>
        <v>0</v>
      </c>
      <c r="AO50" s="136">
        <f t="shared" si="49"/>
        <v>0</v>
      </c>
      <c r="AP50" s="136">
        <f t="shared" si="49"/>
        <v>0</v>
      </c>
      <c r="AQ50" s="136">
        <f t="shared" si="49"/>
        <v>0</v>
      </c>
      <c r="AR50" s="136">
        <f t="shared" si="49"/>
        <v>0</v>
      </c>
      <c r="AS50" s="136">
        <f t="shared" si="49"/>
        <v>0</v>
      </c>
      <c r="AT50" s="136">
        <f t="shared" si="49"/>
        <v>0</v>
      </c>
      <c r="AU50" s="136">
        <f t="shared" si="49"/>
        <v>0</v>
      </c>
      <c r="AV50" s="136">
        <f t="shared" si="49"/>
        <v>0</v>
      </c>
      <c r="AW50" s="136">
        <f t="shared" si="49"/>
        <v>0</v>
      </c>
      <c r="AX50" s="136">
        <f t="shared" si="49"/>
        <v>0</v>
      </c>
      <c r="AY50" s="136">
        <f t="shared" si="49"/>
        <v>0</v>
      </c>
      <c r="AZ50" s="136">
        <f t="shared" si="49"/>
        <v>0</v>
      </c>
      <c r="BA50" s="136">
        <f t="shared" si="49"/>
        <v>0</v>
      </c>
      <c r="BB50" s="136">
        <f t="shared" si="49"/>
        <v>0</v>
      </c>
      <c r="BC50" s="136">
        <f t="shared" si="49"/>
        <v>0</v>
      </c>
      <c r="BD50" s="136">
        <f t="shared" si="49"/>
        <v>0</v>
      </c>
      <c r="BE50" s="136">
        <f t="shared" si="49"/>
        <v>0</v>
      </c>
      <c r="BF50" s="136">
        <f t="shared" si="49"/>
        <v>0</v>
      </c>
      <c r="BG50" s="136">
        <f t="shared" si="49"/>
        <v>0</v>
      </c>
      <c r="BH50" s="136">
        <f t="shared" si="49"/>
        <v>0</v>
      </c>
      <c r="BI50" s="136">
        <f t="shared" si="49"/>
        <v>0</v>
      </c>
      <c r="BJ50" s="136">
        <f t="shared" si="49"/>
        <v>0</v>
      </c>
      <c r="BK50" s="136">
        <f t="shared" si="49"/>
        <v>0</v>
      </c>
      <c r="BL50" s="136">
        <f t="shared" si="49"/>
        <v>0</v>
      </c>
      <c r="BM50" s="136">
        <f t="shared" si="49"/>
        <v>0</v>
      </c>
      <c r="BN50" s="136">
        <f t="shared" si="49"/>
        <v>0</v>
      </c>
      <c r="BO50" s="136">
        <f t="shared" si="49"/>
        <v>0</v>
      </c>
      <c r="BP50" s="136">
        <f t="shared" si="49"/>
        <v>0</v>
      </c>
      <c r="BQ50" s="136">
        <f t="shared" si="49"/>
        <v>0</v>
      </c>
      <c r="BR50" s="136">
        <f t="shared" si="49"/>
        <v>0</v>
      </c>
      <c r="BS50" s="136">
        <f t="shared" si="49"/>
        <v>0</v>
      </c>
      <c r="BT50" s="136">
        <f t="shared" si="49"/>
        <v>0</v>
      </c>
      <c r="BU50" s="136">
        <f t="shared" si="49"/>
        <v>0</v>
      </c>
      <c r="BV50" s="136">
        <f t="shared" si="49"/>
        <v>0</v>
      </c>
      <c r="BW50" s="136">
        <f t="shared" si="49"/>
        <v>0</v>
      </c>
      <c r="BX50" s="136">
        <f t="shared" si="49"/>
        <v>0</v>
      </c>
      <c r="BY50" s="136">
        <f t="shared" si="49"/>
        <v>0</v>
      </c>
      <c r="BZ50" s="136">
        <f t="shared" si="49"/>
        <v>0</v>
      </c>
      <c r="CA50" s="136">
        <f t="shared" ref="CA50:CG50" si="50">CA43/$A$50</f>
        <v>0</v>
      </c>
      <c r="CB50" s="136">
        <f t="shared" si="50"/>
        <v>0</v>
      </c>
      <c r="CC50" s="136">
        <f t="shared" si="50"/>
        <v>0</v>
      </c>
      <c r="CD50" s="136">
        <f t="shared" si="50"/>
        <v>0</v>
      </c>
      <c r="CE50" s="136">
        <f t="shared" si="50"/>
        <v>0</v>
      </c>
      <c r="CF50" s="136">
        <f t="shared" si="50"/>
        <v>0</v>
      </c>
      <c r="CG50" s="136">
        <f t="shared" si="50"/>
        <v>0</v>
      </c>
    </row>
    <row r="51" spans="1:85" hidden="1" x14ac:dyDescent="0.35">
      <c r="A51" s="19">
        <f>SUM(A3:A37)</f>
        <v>29</v>
      </c>
      <c r="B51" s="96" t="s">
        <v>27</v>
      </c>
      <c r="C51" s="137">
        <f>C44/$A$51</f>
        <v>0</v>
      </c>
      <c r="D51" s="137">
        <f t="shared" ref="D51:AJ51" si="51">D44/$A$51</f>
        <v>0</v>
      </c>
      <c r="E51" s="137">
        <f t="shared" si="51"/>
        <v>0</v>
      </c>
      <c r="F51" s="137">
        <f t="shared" si="51"/>
        <v>0</v>
      </c>
      <c r="G51" s="137">
        <f t="shared" si="51"/>
        <v>0</v>
      </c>
      <c r="H51" s="137">
        <f t="shared" si="51"/>
        <v>0</v>
      </c>
      <c r="I51" s="137">
        <f t="shared" si="51"/>
        <v>0</v>
      </c>
      <c r="J51" s="137">
        <f t="shared" si="51"/>
        <v>0</v>
      </c>
      <c r="K51" s="137">
        <f t="shared" si="51"/>
        <v>0</v>
      </c>
      <c r="L51" s="137">
        <f t="shared" si="51"/>
        <v>0</v>
      </c>
      <c r="M51" s="137">
        <f t="shared" si="51"/>
        <v>0</v>
      </c>
      <c r="N51" s="137">
        <f t="shared" si="51"/>
        <v>0</v>
      </c>
      <c r="O51" s="137">
        <f t="shared" si="51"/>
        <v>0</v>
      </c>
      <c r="P51" s="137">
        <f t="shared" si="51"/>
        <v>0</v>
      </c>
      <c r="Q51" s="137">
        <f t="shared" si="51"/>
        <v>0</v>
      </c>
      <c r="R51" s="137">
        <f t="shared" si="51"/>
        <v>0</v>
      </c>
      <c r="S51" s="137">
        <f t="shared" si="51"/>
        <v>0</v>
      </c>
      <c r="T51" s="137">
        <f t="shared" si="51"/>
        <v>0</v>
      </c>
      <c r="U51" s="137">
        <f t="shared" si="51"/>
        <v>0</v>
      </c>
      <c r="V51" s="137">
        <f t="shared" si="51"/>
        <v>0</v>
      </c>
      <c r="W51" s="137">
        <f t="shared" si="51"/>
        <v>0</v>
      </c>
      <c r="X51" s="137">
        <f t="shared" si="51"/>
        <v>0</v>
      </c>
      <c r="Y51" s="137">
        <f t="shared" si="51"/>
        <v>0</v>
      </c>
      <c r="Z51" s="137">
        <f t="shared" si="51"/>
        <v>0</v>
      </c>
      <c r="AA51" s="137">
        <f t="shared" si="51"/>
        <v>0</v>
      </c>
      <c r="AB51" s="137">
        <f t="shared" si="51"/>
        <v>0</v>
      </c>
      <c r="AC51" s="137">
        <f t="shared" si="51"/>
        <v>0</v>
      </c>
      <c r="AD51" s="137">
        <f t="shared" si="51"/>
        <v>0</v>
      </c>
      <c r="AE51" s="137">
        <f t="shared" si="51"/>
        <v>0</v>
      </c>
      <c r="AF51" s="137">
        <f t="shared" si="51"/>
        <v>0</v>
      </c>
      <c r="AG51" s="137">
        <f t="shared" si="51"/>
        <v>0</v>
      </c>
      <c r="AH51" s="137">
        <f t="shared" si="51"/>
        <v>0</v>
      </c>
      <c r="AI51" s="137">
        <f t="shared" si="51"/>
        <v>0</v>
      </c>
      <c r="AJ51" s="137">
        <f t="shared" si="51"/>
        <v>0</v>
      </c>
      <c r="AK51" s="137">
        <f t="shared" ref="AK51:BZ51" si="52">AK44/$A$51</f>
        <v>0</v>
      </c>
      <c r="AL51" s="137">
        <f t="shared" si="52"/>
        <v>0</v>
      </c>
      <c r="AM51" s="137">
        <f t="shared" si="52"/>
        <v>0</v>
      </c>
      <c r="AN51" s="137">
        <f t="shared" si="52"/>
        <v>0</v>
      </c>
      <c r="AO51" s="137">
        <f t="shared" si="52"/>
        <v>0</v>
      </c>
      <c r="AP51" s="137">
        <f t="shared" si="52"/>
        <v>0</v>
      </c>
      <c r="AQ51" s="137">
        <f t="shared" si="52"/>
        <v>0</v>
      </c>
      <c r="AR51" s="137">
        <f t="shared" si="52"/>
        <v>0</v>
      </c>
      <c r="AS51" s="137">
        <f t="shared" si="52"/>
        <v>0</v>
      </c>
      <c r="AT51" s="137">
        <f t="shared" si="52"/>
        <v>0</v>
      </c>
      <c r="AU51" s="137">
        <f t="shared" si="52"/>
        <v>0</v>
      </c>
      <c r="AV51" s="137">
        <f t="shared" si="52"/>
        <v>0</v>
      </c>
      <c r="AW51" s="137">
        <f t="shared" si="52"/>
        <v>0</v>
      </c>
      <c r="AX51" s="137">
        <f t="shared" si="52"/>
        <v>0</v>
      </c>
      <c r="AY51" s="137">
        <f t="shared" si="52"/>
        <v>0</v>
      </c>
      <c r="AZ51" s="137">
        <f t="shared" si="52"/>
        <v>0</v>
      </c>
      <c r="BA51" s="137">
        <f t="shared" si="52"/>
        <v>0</v>
      </c>
      <c r="BB51" s="137">
        <f t="shared" si="52"/>
        <v>0</v>
      </c>
      <c r="BC51" s="137">
        <f t="shared" si="52"/>
        <v>0</v>
      </c>
      <c r="BD51" s="137">
        <f t="shared" si="52"/>
        <v>0</v>
      </c>
      <c r="BE51" s="137">
        <f t="shared" si="52"/>
        <v>0</v>
      </c>
      <c r="BF51" s="137">
        <f t="shared" si="52"/>
        <v>0</v>
      </c>
      <c r="BG51" s="137">
        <f t="shared" si="52"/>
        <v>0</v>
      </c>
      <c r="BH51" s="137">
        <f t="shared" si="52"/>
        <v>0</v>
      </c>
      <c r="BI51" s="137">
        <f t="shared" si="52"/>
        <v>0</v>
      </c>
      <c r="BJ51" s="137">
        <f t="shared" si="52"/>
        <v>0</v>
      </c>
      <c r="BK51" s="137">
        <f t="shared" si="52"/>
        <v>0</v>
      </c>
      <c r="BL51" s="137">
        <f t="shared" si="52"/>
        <v>0</v>
      </c>
      <c r="BM51" s="137">
        <f t="shared" si="52"/>
        <v>0</v>
      </c>
      <c r="BN51" s="137">
        <f t="shared" si="52"/>
        <v>0</v>
      </c>
      <c r="BO51" s="137">
        <f t="shared" si="52"/>
        <v>0</v>
      </c>
      <c r="BP51" s="137">
        <f t="shared" si="52"/>
        <v>0</v>
      </c>
      <c r="BQ51" s="137">
        <f t="shared" si="52"/>
        <v>0</v>
      </c>
      <c r="BR51" s="137">
        <f t="shared" si="52"/>
        <v>0</v>
      </c>
      <c r="BS51" s="137">
        <f t="shared" si="52"/>
        <v>0</v>
      </c>
      <c r="BT51" s="137">
        <f t="shared" si="52"/>
        <v>0</v>
      </c>
      <c r="BU51" s="137">
        <f t="shared" si="52"/>
        <v>0</v>
      </c>
      <c r="BV51" s="137">
        <f t="shared" si="52"/>
        <v>0</v>
      </c>
      <c r="BW51" s="137">
        <f t="shared" si="52"/>
        <v>0</v>
      </c>
      <c r="BX51" s="137">
        <f t="shared" si="52"/>
        <v>0</v>
      </c>
      <c r="BY51" s="137">
        <f t="shared" si="52"/>
        <v>0</v>
      </c>
      <c r="BZ51" s="137">
        <f t="shared" si="52"/>
        <v>0</v>
      </c>
      <c r="CA51" s="137">
        <f t="shared" ref="CA51:CG51" si="53">CA44/$A$51</f>
        <v>0</v>
      </c>
      <c r="CB51" s="137">
        <f t="shared" si="53"/>
        <v>0</v>
      </c>
      <c r="CC51" s="137">
        <f t="shared" si="53"/>
        <v>0</v>
      </c>
      <c r="CD51" s="137">
        <f t="shared" si="53"/>
        <v>0</v>
      </c>
      <c r="CE51" s="137">
        <f t="shared" si="53"/>
        <v>0</v>
      </c>
      <c r="CF51" s="137">
        <f t="shared" si="53"/>
        <v>0</v>
      </c>
      <c r="CG51" s="137">
        <f t="shared" si="53"/>
        <v>0</v>
      </c>
    </row>
  </sheetData>
  <sheetProtection algorithmName="SHA-512" hashValue="siEKbPVsAILTrn/XDatk/uLvxBE0soMm6HSIKDnLSI0WOqi8cSP5HWFunfWr9VKEx/gChudNS/gt3ZvGPym0cA==" saltValue="AEtnSGNgElzHEsWpZz5qsA==" spinCount="100000" sheet="1" objects="1" scenarios="1"/>
  <customSheetViews>
    <customSheetView guid="{290D983C-61CA-46F9-BA33-62726F92F25E}" hiddenColumns="1" topLeftCell="B1">
      <selection activeCell="J1" sqref="J1"/>
      <pageMargins left="0.7" right="0.7" top="0.75" bottom="0.75" header="0.3" footer="0.3"/>
    </customSheetView>
  </customSheetViews>
  <conditionalFormatting sqref="C34:CG34">
    <cfRule type="cellIs" dxfId="296" priority="21" stopIfTrue="1" operator="greaterThan">
      <formula>0.75</formula>
    </cfRule>
    <cfRule type="cellIs" dxfId="295" priority="22" operator="between">
      <formula>0.51</formula>
      <formula>0.75</formula>
    </cfRule>
    <cfRule type="cellIs" dxfId="294" priority="23" stopIfTrue="1" operator="between">
      <formula>0.26</formula>
      <formula>0.5</formula>
    </cfRule>
    <cfRule type="cellIs" dxfId="293" priority="24" stopIfTrue="1" operator="lessThan">
      <formula>0.26</formula>
    </cfRule>
  </conditionalFormatting>
  <conditionalFormatting sqref="C25:CG25">
    <cfRule type="cellIs" dxfId="292" priority="13" stopIfTrue="1" operator="greaterThan">
      <formula>0.75</formula>
    </cfRule>
    <cfRule type="cellIs" dxfId="291" priority="14" operator="between">
      <formula>0.51</formula>
      <formula>0.75</formula>
    </cfRule>
    <cfRule type="cellIs" dxfId="290" priority="15" stopIfTrue="1" operator="between">
      <formula>0.26</formula>
      <formula>0.5</formula>
    </cfRule>
    <cfRule type="cellIs" dxfId="289" priority="16" stopIfTrue="1" operator="lessThan">
      <formula>0.26</formula>
    </cfRule>
  </conditionalFormatting>
  <conditionalFormatting sqref="C9:CG9">
    <cfRule type="cellIs" dxfId="288" priority="5" stopIfTrue="1" operator="greaterThan">
      <formula>0.75</formula>
    </cfRule>
    <cfRule type="cellIs" dxfId="287" priority="6" operator="between">
      <formula>0.51</formula>
      <formula>0.75</formula>
    </cfRule>
    <cfRule type="cellIs" dxfId="286" priority="7" stopIfTrue="1" operator="between">
      <formula>0.26</formula>
      <formula>0.5</formula>
    </cfRule>
    <cfRule type="cellIs" dxfId="285" priority="8" stopIfTrue="1" operator="lessThan">
      <formula>0.26</formula>
    </cfRule>
  </conditionalFormatting>
  <conditionalFormatting sqref="C30:CG30">
    <cfRule type="cellIs" dxfId="284" priority="17" stopIfTrue="1" operator="greaterThan">
      <formula>0.75</formula>
    </cfRule>
    <cfRule type="cellIs" dxfId="283" priority="18" operator="between">
      <formula>0.51</formula>
      <formula>0.75</formula>
    </cfRule>
    <cfRule type="cellIs" dxfId="282" priority="19" stopIfTrue="1" operator="between">
      <formula>0.26</formula>
      <formula>0.5</formula>
    </cfRule>
    <cfRule type="cellIs" dxfId="281" priority="20" stopIfTrue="1" operator="lessThan">
      <formula>0.26</formula>
    </cfRule>
  </conditionalFormatting>
  <conditionalFormatting sqref="C20:CG20">
    <cfRule type="cellIs" dxfId="280" priority="9" stopIfTrue="1" operator="greaterThan">
      <formula>0.75</formula>
    </cfRule>
    <cfRule type="cellIs" dxfId="279" priority="10" operator="between">
      <formula>0.51</formula>
      <formula>0.75</formula>
    </cfRule>
    <cfRule type="cellIs" dxfId="278" priority="11" stopIfTrue="1" operator="between">
      <formula>0.26</formula>
      <formula>0.5</formula>
    </cfRule>
    <cfRule type="cellIs" dxfId="277" priority="12" stopIfTrue="1" operator="lessThan">
      <formula>0.26</formula>
    </cfRule>
  </conditionalFormatting>
  <conditionalFormatting sqref="C3:CG3">
    <cfRule type="cellIs" dxfId="276" priority="1" stopIfTrue="1" operator="greaterThan">
      <formula>0.75</formula>
    </cfRule>
    <cfRule type="cellIs" dxfId="275" priority="2" operator="between">
      <formula>0.51</formula>
      <formula>0.75</formula>
    </cfRule>
    <cfRule type="cellIs" dxfId="274" priority="3" stopIfTrue="1" operator="between">
      <formula>0.26</formula>
      <formula>0.5</formula>
    </cfRule>
    <cfRule type="cellIs" dxfId="273" priority="4" stopIfTrue="1" operator="lessThan">
      <formula>0.26</formula>
    </cfRule>
  </conditionalFormatting>
  <dataValidations count="2">
    <dataValidation type="list" allowBlank="1" showDropDown="1" showInputMessage="1" showErrorMessage="1" errorTitle="Erreur de saisie" error="Veuillez saisir X ou x" sqref="C4:CG8">
      <formula1>$CI$1:$CI$2</formula1>
    </dataValidation>
    <dataValidation type="list" showDropDown="1" showInputMessage="1" showErrorMessage="1" errorTitle="Erreur de saisie" error="Veuillez saisir X ou x" sqref="C10 C21:CG24 C10:CG19 C26:CG29 C31:CG33 C35:CG37">
      <formula1>$CI$1:$CI$2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J36"/>
  <sheetViews>
    <sheetView showGridLines="0" showRowColHeaders="0" topLeftCell="B1" zoomScaleNormal="100" workbookViewId="0">
      <pane xSplit="1" ySplit="1" topLeftCell="C2" activePane="bottomRight" state="frozen"/>
      <selection activeCell="B4" sqref="B4:D4"/>
      <selection pane="topRight" activeCell="B4" sqref="B4:D4"/>
      <selection pane="bottomLeft" activeCell="B4" sqref="B4:D4"/>
      <selection pane="bottomRight" activeCell="C1" sqref="C1"/>
    </sheetView>
  </sheetViews>
  <sheetFormatPr baseColWidth="10" defaultRowHeight="21" x14ac:dyDescent="0.35"/>
  <cols>
    <col min="1" max="1" width="15" style="19" hidden="1" customWidth="1"/>
    <col min="2" max="2" width="46" style="21" customWidth="1"/>
    <col min="3" max="85" width="3.28515625" style="369" customWidth="1"/>
    <col min="86" max="86" width="11.42578125" style="21"/>
    <col min="87" max="87" width="10.5703125" style="21" customWidth="1"/>
    <col min="88" max="88" width="11.42578125" style="21" hidden="1" customWidth="1"/>
    <col min="89" max="16384" width="11.42578125" style="21"/>
  </cols>
  <sheetData>
    <row r="1" spans="1:88" ht="144.75" customHeight="1" x14ac:dyDescent="0.35">
      <c r="B1" s="284" t="str">
        <f>Compétences!C1</f>
        <v>Compétence 2 - La pratique d'une langue vivante étrangère – Palier 2</v>
      </c>
      <c r="C1" s="422" t="str">
        <f>IF(Liste!$B23&lt;&gt;"",Liste!$H23,"")</f>
        <v/>
      </c>
      <c r="D1" s="422" t="str">
        <f>IF(Liste!$B24&lt;&gt;"",Liste!$H24,"")</f>
        <v/>
      </c>
      <c r="E1" s="422" t="str">
        <f>IF(Liste!$B25&lt;&gt;"",Liste!$H25,"")</f>
        <v/>
      </c>
      <c r="F1" s="422" t="str">
        <f>IF(Liste!$B26&lt;&gt;"",Liste!$H26,"")</f>
        <v/>
      </c>
      <c r="G1" s="422" t="str">
        <f>IF(Liste!$B27&lt;&gt;"",Liste!$H27,"")</f>
        <v/>
      </c>
      <c r="H1" s="422" t="str">
        <f>IF(Liste!$B28&lt;&gt;"",Liste!$H28,"")</f>
        <v/>
      </c>
      <c r="I1" s="422" t="str">
        <f>IF(Liste!$B29&lt;&gt;"",Liste!$H29,"")</f>
        <v/>
      </c>
      <c r="J1" s="422" t="str">
        <f>IF(Liste!$B30&lt;&gt;"",Liste!$H30,"")</f>
        <v/>
      </c>
      <c r="K1" s="422" t="str">
        <f>IF(Liste!$B31&lt;&gt;"",Liste!$H31,"")</f>
        <v/>
      </c>
      <c r="L1" s="422" t="str">
        <f>IF(Liste!$B32&lt;&gt;"",Liste!$H32,"")</f>
        <v/>
      </c>
      <c r="M1" s="422" t="str">
        <f>IF(Liste!$B33&lt;&gt;"",Liste!$H33,"")</f>
        <v/>
      </c>
      <c r="N1" s="422" t="str">
        <f>IF(Liste!$B34&lt;&gt;"",Liste!$H34,"")</f>
        <v/>
      </c>
      <c r="O1" s="422" t="str">
        <f>IF(Liste!$B35&lt;&gt;"",Liste!$H35,"")</f>
        <v/>
      </c>
      <c r="P1" s="422" t="str">
        <f>IF(Liste!$B36&lt;&gt;"",Liste!$H36,"")</f>
        <v/>
      </c>
      <c r="Q1" s="422" t="str">
        <f>IF(Liste!$B37&lt;&gt;"",Liste!$H37,"")</f>
        <v/>
      </c>
      <c r="R1" s="422" t="str">
        <f>IF(Liste!$B38&lt;&gt;"",Liste!$H38,"")</f>
        <v/>
      </c>
      <c r="S1" s="422" t="str">
        <f>IF(Liste!$B39&lt;&gt;"",Liste!$H39,"")</f>
        <v/>
      </c>
      <c r="T1" s="422" t="str">
        <f>IF(Liste!$B40&lt;&gt;"",Liste!$H40,"")</f>
        <v/>
      </c>
      <c r="U1" s="422" t="str">
        <f>IF(Liste!$B41&lt;&gt;"",Liste!$H41,"")</f>
        <v/>
      </c>
      <c r="V1" s="422" t="str">
        <f>IF(Liste!$B42&lt;&gt;"",Liste!$H42,"")</f>
        <v/>
      </c>
      <c r="W1" s="422" t="str">
        <f>IF(Liste!$B43&lt;&gt;"",Liste!$H43,"")</f>
        <v/>
      </c>
      <c r="X1" s="422" t="str">
        <f>IF(Liste!$B44&lt;&gt;"",Liste!$H44,"")</f>
        <v/>
      </c>
      <c r="Y1" s="422" t="str">
        <f>IF(Liste!$B45&lt;&gt;"",Liste!$H45,"")</f>
        <v/>
      </c>
      <c r="Z1" s="422" t="str">
        <f>IF(Liste!$B46&lt;&gt;"",Liste!$H46,"")</f>
        <v/>
      </c>
      <c r="AA1" s="422" t="str">
        <f>IF(Liste!$B47&lt;&gt;"",Liste!$H47,"")</f>
        <v/>
      </c>
      <c r="AB1" s="422" t="str">
        <f>IF(Liste!$B48&lt;&gt;"",Liste!$H48,"")</f>
        <v/>
      </c>
      <c r="AC1" s="422" t="str">
        <f>IF(Liste!$B49&lt;&gt;"",Liste!$H49,"")</f>
        <v/>
      </c>
      <c r="AD1" s="422" t="str">
        <f>IF(Liste!$B50&lt;&gt;"",Liste!$H50,"")</f>
        <v/>
      </c>
      <c r="AE1" s="422" t="str">
        <f>IF(Liste!$B51&lt;&gt;"",Liste!$H51,"")</f>
        <v/>
      </c>
      <c r="AF1" s="422" t="str">
        <f>IF(Liste!$B52&lt;&gt;"",Liste!$H52,"")</f>
        <v/>
      </c>
      <c r="AG1" s="422" t="str">
        <f>IF(Liste!$B53&lt;&gt;"",Liste!$H53,"")</f>
        <v/>
      </c>
      <c r="AH1" s="422" t="str">
        <f>IF(Liste!$B54&lt;&gt;"",Liste!$H54,"")</f>
        <v/>
      </c>
      <c r="AI1" s="422" t="str">
        <f>IF(Liste!$B55&lt;&gt;"",Liste!$H55,"")</f>
        <v/>
      </c>
      <c r="AJ1" s="422" t="str">
        <f>IF(Liste!$B56&lt;&gt;"",Liste!$H56,"")</f>
        <v/>
      </c>
      <c r="AK1" s="422" t="str">
        <f>IF(Liste!$B57&lt;&gt;"",Liste!$H57,"")</f>
        <v/>
      </c>
      <c r="AL1" s="422" t="str">
        <f>IF(Liste!$B58&lt;&gt;"",Liste!$H58,"")</f>
        <v/>
      </c>
      <c r="AM1" s="422" t="str">
        <f>IF(Liste!$B59&lt;&gt;"",Liste!$H59,"")</f>
        <v/>
      </c>
      <c r="AN1" s="422" t="str">
        <f>IF(Liste!$B60&lt;&gt;"",Liste!$H60,"")</f>
        <v/>
      </c>
      <c r="AO1" s="422" t="str">
        <f>IF(Liste!$B61&lt;&gt;"",Liste!$H61,"")</f>
        <v/>
      </c>
      <c r="AP1" s="422" t="str">
        <f>IF(Liste!$B62&lt;&gt;"",Liste!$H62,"")</f>
        <v/>
      </c>
      <c r="AQ1" s="422" t="str">
        <f>IF(Liste!$B63&lt;&gt;"",Liste!$H63,"")</f>
        <v/>
      </c>
      <c r="AR1" s="422" t="str">
        <f>IF(Liste!$B64&lt;&gt;"",Liste!$H64,"")</f>
        <v/>
      </c>
      <c r="AS1" s="422" t="str">
        <f>IF(Liste!$B65&lt;&gt;"",Liste!$H65,"")</f>
        <v/>
      </c>
      <c r="AT1" s="422" t="str">
        <f>IF(Liste!$B66&lt;&gt;"",Liste!$H66,"")</f>
        <v/>
      </c>
      <c r="AU1" s="422" t="str">
        <f>IF(Liste!$B67&lt;&gt;"",Liste!$H67,"")</f>
        <v/>
      </c>
      <c r="AV1" s="422" t="str">
        <f>IF(Liste!$B68&lt;&gt;"",Liste!$H68,"")</f>
        <v/>
      </c>
      <c r="AW1" s="422" t="str">
        <f>IF(Liste!$B69&lt;&gt;"",Liste!$H69,"")</f>
        <v/>
      </c>
      <c r="AX1" s="422" t="str">
        <f>IF(Liste!$B70&lt;&gt;"",Liste!$H70,"")</f>
        <v/>
      </c>
      <c r="AY1" s="422" t="str">
        <f>IF(Liste!$B71&lt;&gt;"",Liste!$H71,"")</f>
        <v/>
      </c>
      <c r="AZ1" s="422" t="str">
        <f>IF(Liste!$B72&lt;&gt;"",Liste!$H72,"")</f>
        <v/>
      </c>
      <c r="BA1" s="422" t="str">
        <f>IF(Liste!$B73&lt;&gt;"",Liste!$H73,"")</f>
        <v/>
      </c>
      <c r="BB1" s="422" t="str">
        <f>IF(Liste!$B74&lt;&gt;"",Liste!$H74,"")</f>
        <v/>
      </c>
      <c r="BC1" s="422" t="str">
        <f>IF(Liste!$B75&lt;&gt;"",Liste!$H75,"")</f>
        <v/>
      </c>
      <c r="BD1" s="422" t="str">
        <f>IF(Liste!$B76&lt;&gt;"",Liste!$H76,"")</f>
        <v/>
      </c>
      <c r="BE1" s="422" t="str">
        <f>IF(Liste!$B77&lt;&gt;"",Liste!$H77,"")</f>
        <v/>
      </c>
      <c r="BF1" s="422" t="str">
        <f>IF(Liste!$B78&lt;&gt;"",Liste!$H78,"")</f>
        <v/>
      </c>
      <c r="BG1" s="422" t="str">
        <f>IF(Liste!$B79&lt;&gt;"",Liste!$H79,"")</f>
        <v/>
      </c>
      <c r="BH1" s="422" t="str">
        <f>IF(Liste!$B80&lt;&gt;"",Liste!$H80,"")</f>
        <v/>
      </c>
      <c r="BI1" s="422" t="str">
        <f>IF(Liste!$B81&lt;&gt;"",Liste!$H81,"")</f>
        <v/>
      </c>
      <c r="BJ1" s="422" t="str">
        <f>IF(Liste!$B82&lt;&gt;"",Liste!$H82,"")</f>
        <v/>
      </c>
      <c r="BK1" s="422" t="str">
        <f>IF(Liste!$B83&lt;&gt;"",Liste!$H83,"")</f>
        <v/>
      </c>
      <c r="BL1" s="422" t="str">
        <f>IF(Liste!$B84&lt;&gt;"",Liste!$H84,"")</f>
        <v/>
      </c>
      <c r="BM1" s="422" t="str">
        <f>IF(Liste!$B85&lt;&gt;"",Liste!$H85,"")</f>
        <v/>
      </c>
      <c r="BN1" s="422" t="str">
        <f>IF(Liste!$B86&lt;&gt;"",Liste!$H86,"")</f>
        <v/>
      </c>
      <c r="BO1" s="422" t="str">
        <f>IF(Liste!$B87&lt;&gt;"",Liste!$H87,"")</f>
        <v/>
      </c>
      <c r="BP1" s="422" t="str">
        <f>IF(Liste!$B88&lt;&gt;"",Liste!$H88,"")</f>
        <v/>
      </c>
      <c r="BQ1" s="422" t="str">
        <f>IF(Liste!$B89&lt;&gt;"",Liste!$H89,"")</f>
        <v/>
      </c>
      <c r="BR1" s="422" t="str">
        <f>IF(Liste!$B90&lt;&gt;"",Liste!$H90,"")</f>
        <v/>
      </c>
      <c r="BS1" s="422" t="str">
        <f>IF(Liste!$B91&lt;&gt;"",Liste!$H91,"")</f>
        <v/>
      </c>
      <c r="BT1" s="422" t="str">
        <f>IF(Liste!$B92&lt;&gt;"",Liste!$H92,"")</f>
        <v/>
      </c>
      <c r="BU1" s="422" t="str">
        <f>IF(Liste!$B93&lt;&gt;"",Liste!$H93,"")</f>
        <v/>
      </c>
      <c r="BV1" s="422" t="str">
        <f>IF(Liste!$B94&lt;&gt;"",Liste!$H94,"")</f>
        <v/>
      </c>
      <c r="BW1" s="422" t="str">
        <f>IF(Liste!$B95&lt;&gt;"",Liste!$H95,"")</f>
        <v/>
      </c>
      <c r="BX1" s="422" t="str">
        <f>IF(Liste!$B96&lt;&gt;"",Liste!$H96,"")</f>
        <v/>
      </c>
      <c r="BY1" s="422" t="str">
        <f>IF(Liste!$B97&lt;&gt;"",Liste!$H97,"")</f>
        <v/>
      </c>
      <c r="BZ1" s="422" t="str">
        <f>IF(Liste!$B98&lt;&gt;"",Liste!$H98,"")</f>
        <v/>
      </c>
      <c r="CA1" s="422" t="str">
        <f>IF(Liste!$B99&lt;&gt;"",Liste!$H99,"")</f>
        <v/>
      </c>
      <c r="CB1" s="422" t="str">
        <f>IF(Liste!$B100&lt;&gt;"",Liste!$H100,"")</f>
        <v/>
      </c>
      <c r="CC1" s="422" t="str">
        <f>IF(Liste!$B101&lt;&gt;"",Liste!$H101,"")</f>
        <v/>
      </c>
      <c r="CD1" s="422" t="str">
        <f>IF(Liste!$B102&lt;&gt;"",Liste!$H102,"")</f>
        <v/>
      </c>
      <c r="CE1" s="422" t="str">
        <f>IF(Liste!$B103&lt;&gt;"",Liste!$H103,"")</f>
        <v/>
      </c>
      <c r="CF1" s="422" t="str">
        <f>IF(Liste!$B104&lt;&gt;"",Liste!$H104,"")</f>
        <v/>
      </c>
      <c r="CG1" s="422" t="str">
        <f>IF(Liste!$B105&lt;&gt;"",Liste!$H105,"")</f>
        <v/>
      </c>
      <c r="CJ1" s="21" t="s">
        <v>20</v>
      </c>
    </row>
    <row r="2" spans="1:88" ht="48.75" customHeight="1" x14ac:dyDescent="0.35">
      <c r="B2" s="374" t="s">
        <v>28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J2" s="21" t="s">
        <v>191</v>
      </c>
    </row>
    <row r="3" spans="1:88" s="82" customFormat="1" x14ac:dyDescent="0.35">
      <c r="A3" s="19">
        <v>4</v>
      </c>
      <c r="B3" s="83" t="str">
        <f>Compétences!C3</f>
        <v>RÉAGIR ET DIALOGUER</v>
      </c>
      <c r="C3" s="315">
        <f>COUNTA(C4:C7)/$A$3</f>
        <v>0</v>
      </c>
      <c r="D3" s="315">
        <f t="shared" ref="D3:BO3" si="0">COUNTA(D4:D7)/$A$3</f>
        <v>0</v>
      </c>
      <c r="E3" s="315">
        <f t="shared" si="0"/>
        <v>0</v>
      </c>
      <c r="F3" s="315">
        <f t="shared" si="0"/>
        <v>0</v>
      </c>
      <c r="G3" s="315">
        <f t="shared" si="0"/>
        <v>0</v>
      </c>
      <c r="H3" s="315">
        <f t="shared" si="0"/>
        <v>0</v>
      </c>
      <c r="I3" s="315">
        <f t="shared" si="0"/>
        <v>0</v>
      </c>
      <c r="J3" s="315">
        <f t="shared" si="0"/>
        <v>0</v>
      </c>
      <c r="K3" s="315">
        <f t="shared" si="0"/>
        <v>0</v>
      </c>
      <c r="L3" s="315">
        <f t="shared" si="0"/>
        <v>0</v>
      </c>
      <c r="M3" s="315">
        <f t="shared" si="0"/>
        <v>0</v>
      </c>
      <c r="N3" s="315">
        <f t="shared" si="0"/>
        <v>0</v>
      </c>
      <c r="O3" s="315">
        <f t="shared" si="0"/>
        <v>0</v>
      </c>
      <c r="P3" s="315">
        <f t="shared" si="0"/>
        <v>0</v>
      </c>
      <c r="Q3" s="315">
        <f t="shared" si="0"/>
        <v>0</v>
      </c>
      <c r="R3" s="315">
        <f t="shared" si="0"/>
        <v>0</v>
      </c>
      <c r="S3" s="315">
        <f t="shared" si="0"/>
        <v>0</v>
      </c>
      <c r="T3" s="315">
        <f t="shared" si="0"/>
        <v>0</v>
      </c>
      <c r="U3" s="315">
        <f t="shared" si="0"/>
        <v>0</v>
      </c>
      <c r="V3" s="315">
        <f t="shared" si="0"/>
        <v>0</v>
      </c>
      <c r="W3" s="315">
        <f t="shared" si="0"/>
        <v>0</v>
      </c>
      <c r="X3" s="315">
        <f t="shared" si="0"/>
        <v>0</v>
      </c>
      <c r="Y3" s="315">
        <f t="shared" si="0"/>
        <v>0</v>
      </c>
      <c r="Z3" s="315">
        <f t="shared" si="0"/>
        <v>0</v>
      </c>
      <c r="AA3" s="315">
        <f t="shared" si="0"/>
        <v>0</v>
      </c>
      <c r="AB3" s="315">
        <f t="shared" si="0"/>
        <v>0</v>
      </c>
      <c r="AC3" s="315">
        <f t="shared" si="0"/>
        <v>0</v>
      </c>
      <c r="AD3" s="315">
        <f t="shared" si="0"/>
        <v>0</v>
      </c>
      <c r="AE3" s="315">
        <f t="shared" si="0"/>
        <v>0</v>
      </c>
      <c r="AF3" s="315">
        <f t="shared" si="0"/>
        <v>0</v>
      </c>
      <c r="AG3" s="315">
        <f t="shared" si="0"/>
        <v>0</v>
      </c>
      <c r="AH3" s="315">
        <f t="shared" si="0"/>
        <v>0</v>
      </c>
      <c r="AI3" s="315">
        <f t="shared" si="0"/>
        <v>0</v>
      </c>
      <c r="AJ3" s="315">
        <f t="shared" si="0"/>
        <v>0</v>
      </c>
      <c r="AK3" s="315">
        <f t="shared" si="0"/>
        <v>0</v>
      </c>
      <c r="AL3" s="315">
        <f t="shared" si="0"/>
        <v>0</v>
      </c>
      <c r="AM3" s="315">
        <f t="shared" si="0"/>
        <v>0</v>
      </c>
      <c r="AN3" s="315">
        <f t="shared" si="0"/>
        <v>0</v>
      </c>
      <c r="AO3" s="315">
        <f t="shared" si="0"/>
        <v>0</v>
      </c>
      <c r="AP3" s="315">
        <f t="shared" si="0"/>
        <v>0</v>
      </c>
      <c r="AQ3" s="315">
        <f t="shared" si="0"/>
        <v>0</v>
      </c>
      <c r="AR3" s="315">
        <f t="shared" si="0"/>
        <v>0</v>
      </c>
      <c r="AS3" s="315">
        <f t="shared" si="0"/>
        <v>0</v>
      </c>
      <c r="AT3" s="315">
        <f t="shared" si="0"/>
        <v>0</v>
      </c>
      <c r="AU3" s="315">
        <f t="shared" si="0"/>
        <v>0</v>
      </c>
      <c r="AV3" s="315">
        <f t="shared" si="0"/>
        <v>0</v>
      </c>
      <c r="AW3" s="315">
        <f t="shared" si="0"/>
        <v>0</v>
      </c>
      <c r="AX3" s="315">
        <f t="shared" si="0"/>
        <v>0</v>
      </c>
      <c r="AY3" s="315">
        <f t="shared" si="0"/>
        <v>0</v>
      </c>
      <c r="AZ3" s="315">
        <f t="shared" si="0"/>
        <v>0</v>
      </c>
      <c r="BA3" s="315">
        <f t="shared" si="0"/>
        <v>0</v>
      </c>
      <c r="BB3" s="315">
        <f t="shared" si="0"/>
        <v>0</v>
      </c>
      <c r="BC3" s="315">
        <f t="shared" si="0"/>
        <v>0</v>
      </c>
      <c r="BD3" s="315">
        <f t="shared" si="0"/>
        <v>0</v>
      </c>
      <c r="BE3" s="315">
        <f t="shared" si="0"/>
        <v>0</v>
      </c>
      <c r="BF3" s="315">
        <f t="shared" si="0"/>
        <v>0</v>
      </c>
      <c r="BG3" s="315">
        <f t="shared" si="0"/>
        <v>0</v>
      </c>
      <c r="BH3" s="315">
        <f t="shared" si="0"/>
        <v>0</v>
      </c>
      <c r="BI3" s="315">
        <f t="shared" si="0"/>
        <v>0</v>
      </c>
      <c r="BJ3" s="315">
        <f t="shared" si="0"/>
        <v>0</v>
      </c>
      <c r="BK3" s="315">
        <f t="shared" si="0"/>
        <v>0</v>
      </c>
      <c r="BL3" s="315">
        <f t="shared" si="0"/>
        <v>0</v>
      </c>
      <c r="BM3" s="315">
        <f t="shared" si="0"/>
        <v>0</v>
      </c>
      <c r="BN3" s="315">
        <f t="shared" si="0"/>
        <v>0</v>
      </c>
      <c r="BO3" s="315">
        <f t="shared" si="0"/>
        <v>0</v>
      </c>
      <c r="BP3" s="315">
        <f t="shared" ref="BP3:CG3" si="1">COUNTA(BP4:BP7)/$A$3</f>
        <v>0</v>
      </c>
      <c r="BQ3" s="315">
        <f t="shared" si="1"/>
        <v>0</v>
      </c>
      <c r="BR3" s="315">
        <f t="shared" si="1"/>
        <v>0</v>
      </c>
      <c r="BS3" s="315">
        <f t="shared" si="1"/>
        <v>0</v>
      </c>
      <c r="BT3" s="315">
        <f t="shared" si="1"/>
        <v>0</v>
      </c>
      <c r="BU3" s="315">
        <f t="shared" si="1"/>
        <v>0</v>
      </c>
      <c r="BV3" s="315">
        <f t="shared" si="1"/>
        <v>0</v>
      </c>
      <c r="BW3" s="315">
        <f t="shared" si="1"/>
        <v>0</v>
      </c>
      <c r="BX3" s="315">
        <f t="shared" si="1"/>
        <v>0</v>
      </c>
      <c r="BY3" s="315">
        <f t="shared" si="1"/>
        <v>0</v>
      </c>
      <c r="BZ3" s="315">
        <f t="shared" si="1"/>
        <v>0</v>
      </c>
      <c r="CA3" s="315">
        <f t="shared" si="1"/>
        <v>0</v>
      </c>
      <c r="CB3" s="315">
        <f t="shared" si="1"/>
        <v>0</v>
      </c>
      <c r="CC3" s="315">
        <f t="shared" si="1"/>
        <v>0</v>
      </c>
      <c r="CD3" s="315">
        <f t="shared" si="1"/>
        <v>0</v>
      </c>
      <c r="CE3" s="315">
        <f t="shared" si="1"/>
        <v>0</v>
      </c>
      <c r="CF3" s="315">
        <f t="shared" si="1"/>
        <v>0</v>
      </c>
      <c r="CG3" s="315">
        <f t="shared" si="1"/>
        <v>0</v>
      </c>
    </row>
    <row r="4" spans="1:88" s="23" customFormat="1" ht="22.5" x14ac:dyDescent="0.35">
      <c r="A4" s="19"/>
      <c r="B4" s="28" t="str">
        <f>Compétences!C4</f>
        <v>Communiquer, au besoin avec des pauses pour chercher ses mots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6"/>
      <c r="BQ4" s="166"/>
      <c r="BR4" s="166"/>
      <c r="BS4" s="166"/>
      <c r="BT4" s="166"/>
      <c r="BU4" s="166"/>
      <c r="BV4" s="166"/>
      <c r="BW4" s="166"/>
      <c r="BX4" s="166"/>
      <c r="BY4" s="166"/>
      <c r="BZ4" s="166"/>
      <c r="CA4" s="166"/>
      <c r="CB4" s="166"/>
      <c r="CC4" s="166"/>
      <c r="CD4" s="166"/>
      <c r="CE4" s="166"/>
      <c r="CF4" s="166"/>
      <c r="CG4" s="166"/>
    </row>
    <row r="5" spans="1:88" s="23" customFormat="1" ht="33.75" x14ac:dyDescent="0.35">
      <c r="A5" s="19"/>
      <c r="B5" s="28" t="str">
        <f>Compétences!C5</f>
        <v>Se présenter ; présenter quelqu’un ; demander à quelqu’un de ses nouvelles en utilisant les formes de politesse les plus élémentaires ; accueil et prise de congé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</row>
    <row r="6" spans="1:88" s="23" customFormat="1" ht="22.5" x14ac:dyDescent="0.35">
      <c r="A6" s="19"/>
      <c r="B6" s="28" t="str">
        <f>Compétences!C6</f>
        <v>Répondre à des questions et en poser (sujets familiers ou besoins immédiats)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</row>
    <row r="7" spans="1:88" s="23" customFormat="1" x14ac:dyDescent="0.35">
      <c r="A7" s="19"/>
      <c r="B7" s="28" t="str">
        <f>Compétences!C7</f>
        <v>Épeler des mots familiers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6"/>
      <c r="BO7" s="166"/>
      <c r="BP7" s="166"/>
      <c r="BQ7" s="166"/>
      <c r="BR7" s="166"/>
      <c r="BS7" s="166"/>
      <c r="BT7" s="166"/>
      <c r="BU7" s="166"/>
      <c r="BV7" s="166"/>
      <c r="BW7" s="166"/>
      <c r="BX7" s="166"/>
      <c r="BY7" s="166"/>
      <c r="BZ7" s="166"/>
      <c r="CA7" s="166"/>
      <c r="CB7" s="166"/>
      <c r="CC7" s="166"/>
      <c r="CD7" s="166"/>
      <c r="CE7" s="166"/>
      <c r="CF7" s="166"/>
      <c r="CG7" s="166"/>
    </row>
    <row r="8" spans="1:88" s="82" customFormat="1" x14ac:dyDescent="0.35">
      <c r="A8" s="19">
        <v>3</v>
      </c>
      <c r="B8" s="83" t="str">
        <f>Compétences!C8</f>
        <v>COMPRENDRE À L’ORAL</v>
      </c>
      <c r="C8" s="315">
        <f>COUNTA(C9:C11)/$A$8</f>
        <v>0</v>
      </c>
      <c r="D8" s="315">
        <f t="shared" ref="D8:BO8" si="2">COUNTA(D9:D11)/$A$8</f>
        <v>0</v>
      </c>
      <c r="E8" s="315">
        <f t="shared" si="2"/>
        <v>0</v>
      </c>
      <c r="F8" s="315">
        <f t="shared" si="2"/>
        <v>0</v>
      </c>
      <c r="G8" s="315">
        <f t="shared" si="2"/>
        <v>0</v>
      </c>
      <c r="H8" s="315">
        <f t="shared" si="2"/>
        <v>0</v>
      </c>
      <c r="I8" s="315">
        <f t="shared" si="2"/>
        <v>0</v>
      </c>
      <c r="J8" s="315">
        <f t="shared" si="2"/>
        <v>0</v>
      </c>
      <c r="K8" s="315">
        <f t="shared" si="2"/>
        <v>0</v>
      </c>
      <c r="L8" s="315">
        <f t="shared" si="2"/>
        <v>0</v>
      </c>
      <c r="M8" s="315">
        <f t="shared" si="2"/>
        <v>0</v>
      </c>
      <c r="N8" s="315">
        <f t="shared" si="2"/>
        <v>0</v>
      </c>
      <c r="O8" s="315">
        <f t="shared" si="2"/>
        <v>0</v>
      </c>
      <c r="P8" s="315">
        <f t="shared" si="2"/>
        <v>0</v>
      </c>
      <c r="Q8" s="315">
        <f t="shared" si="2"/>
        <v>0</v>
      </c>
      <c r="R8" s="315">
        <f t="shared" si="2"/>
        <v>0</v>
      </c>
      <c r="S8" s="315">
        <f t="shared" si="2"/>
        <v>0</v>
      </c>
      <c r="T8" s="315">
        <f t="shared" si="2"/>
        <v>0</v>
      </c>
      <c r="U8" s="315">
        <f t="shared" si="2"/>
        <v>0</v>
      </c>
      <c r="V8" s="315">
        <f t="shared" si="2"/>
        <v>0</v>
      </c>
      <c r="W8" s="315">
        <f t="shared" si="2"/>
        <v>0</v>
      </c>
      <c r="X8" s="315">
        <f t="shared" si="2"/>
        <v>0</v>
      </c>
      <c r="Y8" s="315">
        <f t="shared" si="2"/>
        <v>0</v>
      </c>
      <c r="Z8" s="315">
        <f t="shared" si="2"/>
        <v>0</v>
      </c>
      <c r="AA8" s="315">
        <f t="shared" si="2"/>
        <v>0</v>
      </c>
      <c r="AB8" s="315">
        <f t="shared" si="2"/>
        <v>0</v>
      </c>
      <c r="AC8" s="315">
        <f t="shared" si="2"/>
        <v>0</v>
      </c>
      <c r="AD8" s="315">
        <f t="shared" si="2"/>
        <v>0</v>
      </c>
      <c r="AE8" s="315">
        <f t="shared" si="2"/>
        <v>0</v>
      </c>
      <c r="AF8" s="315">
        <f t="shared" si="2"/>
        <v>0</v>
      </c>
      <c r="AG8" s="315">
        <f t="shared" si="2"/>
        <v>0</v>
      </c>
      <c r="AH8" s="315">
        <f t="shared" si="2"/>
        <v>0</v>
      </c>
      <c r="AI8" s="315">
        <f t="shared" si="2"/>
        <v>0</v>
      </c>
      <c r="AJ8" s="315">
        <f t="shared" si="2"/>
        <v>0</v>
      </c>
      <c r="AK8" s="315">
        <f t="shared" si="2"/>
        <v>0</v>
      </c>
      <c r="AL8" s="315">
        <f t="shared" si="2"/>
        <v>0</v>
      </c>
      <c r="AM8" s="315">
        <f t="shared" si="2"/>
        <v>0</v>
      </c>
      <c r="AN8" s="315">
        <f t="shared" si="2"/>
        <v>0</v>
      </c>
      <c r="AO8" s="315">
        <f t="shared" si="2"/>
        <v>0</v>
      </c>
      <c r="AP8" s="315">
        <f t="shared" si="2"/>
        <v>0</v>
      </c>
      <c r="AQ8" s="315">
        <f t="shared" si="2"/>
        <v>0</v>
      </c>
      <c r="AR8" s="315">
        <f t="shared" si="2"/>
        <v>0</v>
      </c>
      <c r="AS8" s="315">
        <f t="shared" si="2"/>
        <v>0</v>
      </c>
      <c r="AT8" s="315">
        <f t="shared" si="2"/>
        <v>0</v>
      </c>
      <c r="AU8" s="315">
        <f t="shared" si="2"/>
        <v>0</v>
      </c>
      <c r="AV8" s="315">
        <f t="shared" si="2"/>
        <v>0</v>
      </c>
      <c r="AW8" s="315">
        <f t="shared" si="2"/>
        <v>0</v>
      </c>
      <c r="AX8" s="315">
        <f t="shared" si="2"/>
        <v>0</v>
      </c>
      <c r="AY8" s="315">
        <f t="shared" si="2"/>
        <v>0</v>
      </c>
      <c r="AZ8" s="315">
        <f t="shared" si="2"/>
        <v>0</v>
      </c>
      <c r="BA8" s="315">
        <f t="shared" si="2"/>
        <v>0</v>
      </c>
      <c r="BB8" s="315">
        <f t="shared" si="2"/>
        <v>0</v>
      </c>
      <c r="BC8" s="315">
        <f t="shared" si="2"/>
        <v>0</v>
      </c>
      <c r="BD8" s="315">
        <f t="shared" si="2"/>
        <v>0</v>
      </c>
      <c r="BE8" s="315">
        <f t="shared" si="2"/>
        <v>0</v>
      </c>
      <c r="BF8" s="315">
        <f t="shared" si="2"/>
        <v>0</v>
      </c>
      <c r="BG8" s="315">
        <f t="shared" si="2"/>
        <v>0</v>
      </c>
      <c r="BH8" s="315">
        <f t="shared" si="2"/>
        <v>0</v>
      </c>
      <c r="BI8" s="315">
        <f t="shared" si="2"/>
        <v>0</v>
      </c>
      <c r="BJ8" s="315">
        <f t="shared" si="2"/>
        <v>0</v>
      </c>
      <c r="BK8" s="315">
        <f t="shared" si="2"/>
        <v>0</v>
      </c>
      <c r="BL8" s="315">
        <f t="shared" si="2"/>
        <v>0</v>
      </c>
      <c r="BM8" s="315">
        <f t="shared" si="2"/>
        <v>0</v>
      </c>
      <c r="BN8" s="315">
        <f t="shared" si="2"/>
        <v>0</v>
      </c>
      <c r="BO8" s="315">
        <f t="shared" si="2"/>
        <v>0</v>
      </c>
      <c r="BP8" s="315">
        <f t="shared" ref="BP8:CG8" si="3">COUNTA(BP9:BP11)/$A$8</f>
        <v>0</v>
      </c>
      <c r="BQ8" s="315">
        <f t="shared" si="3"/>
        <v>0</v>
      </c>
      <c r="BR8" s="315">
        <f t="shared" si="3"/>
        <v>0</v>
      </c>
      <c r="BS8" s="315">
        <f t="shared" si="3"/>
        <v>0</v>
      </c>
      <c r="BT8" s="315">
        <f t="shared" si="3"/>
        <v>0</v>
      </c>
      <c r="BU8" s="315">
        <f t="shared" si="3"/>
        <v>0</v>
      </c>
      <c r="BV8" s="315">
        <f t="shared" si="3"/>
        <v>0</v>
      </c>
      <c r="BW8" s="315">
        <f t="shared" si="3"/>
        <v>0</v>
      </c>
      <c r="BX8" s="315">
        <f t="shared" si="3"/>
        <v>0</v>
      </c>
      <c r="BY8" s="315">
        <f t="shared" si="3"/>
        <v>0</v>
      </c>
      <c r="BZ8" s="315">
        <f t="shared" si="3"/>
        <v>0</v>
      </c>
      <c r="CA8" s="315">
        <f t="shared" si="3"/>
        <v>0</v>
      </c>
      <c r="CB8" s="315">
        <f t="shared" si="3"/>
        <v>0</v>
      </c>
      <c r="CC8" s="315">
        <f t="shared" si="3"/>
        <v>0</v>
      </c>
      <c r="CD8" s="315">
        <f t="shared" si="3"/>
        <v>0</v>
      </c>
      <c r="CE8" s="315">
        <f t="shared" si="3"/>
        <v>0</v>
      </c>
      <c r="CF8" s="315">
        <f t="shared" si="3"/>
        <v>0</v>
      </c>
      <c r="CG8" s="315">
        <f t="shared" si="3"/>
        <v>0</v>
      </c>
    </row>
    <row r="9" spans="1:88" s="23" customFormat="1" x14ac:dyDescent="0.35">
      <c r="A9" s="19"/>
      <c r="B9" s="28" t="str">
        <f>Compétences!C9</f>
        <v>Comprendre les consignes de classe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</row>
    <row r="10" spans="1:88" s="23" customFormat="1" ht="22.5" x14ac:dyDescent="0.35">
      <c r="A10" s="19"/>
      <c r="B10" s="28" t="str">
        <f>Compétences!C10</f>
        <v>Comprendre des mots familiers et des expressions très courantes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</row>
    <row r="11" spans="1:88" s="23" customFormat="1" x14ac:dyDescent="0.35">
      <c r="A11" s="19"/>
      <c r="B11" s="28" t="str">
        <f>Compétences!C11</f>
        <v>Suivre des instructions courtes et simples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</row>
    <row r="12" spans="1:88" s="82" customFormat="1" x14ac:dyDescent="0.35">
      <c r="A12" s="19">
        <v>3</v>
      </c>
      <c r="B12" s="83" t="str">
        <f>Compétences!C12</f>
        <v>PARLER EN CONTINU</v>
      </c>
      <c r="C12" s="315">
        <f>COUNTA(C13:C15)/$A$12</f>
        <v>0</v>
      </c>
      <c r="D12" s="315">
        <f t="shared" ref="D12:BO12" si="4">COUNTA(D13:D15)/$A$12</f>
        <v>0</v>
      </c>
      <c r="E12" s="315">
        <f t="shared" si="4"/>
        <v>0</v>
      </c>
      <c r="F12" s="315">
        <f t="shared" si="4"/>
        <v>0</v>
      </c>
      <c r="G12" s="315">
        <f t="shared" si="4"/>
        <v>0</v>
      </c>
      <c r="H12" s="315">
        <f t="shared" si="4"/>
        <v>0</v>
      </c>
      <c r="I12" s="315">
        <f t="shared" si="4"/>
        <v>0</v>
      </c>
      <c r="J12" s="315">
        <f t="shared" si="4"/>
        <v>0</v>
      </c>
      <c r="K12" s="315">
        <f t="shared" si="4"/>
        <v>0</v>
      </c>
      <c r="L12" s="315">
        <f t="shared" si="4"/>
        <v>0</v>
      </c>
      <c r="M12" s="315">
        <f t="shared" si="4"/>
        <v>0</v>
      </c>
      <c r="N12" s="315">
        <f t="shared" si="4"/>
        <v>0</v>
      </c>
      <c r="O12" s="315">
        <f t="shared" si="4"/>
        <v>0</v>
      </c>
      <c r="P12" s="315">
        <f t="shared" si="4"/>
        <v>0</v>
      </c>
      <c r="Q12" s="315">
        <f t="shared" si="4"/>
        <v>0</v>
      </c>
      <c r="R12" s="315">
        <f t="shared" si="4"/>
        <v>0</v>
      </c>
      <c r="S12" s="315">
        <f t="shared" si="4"/>
        <v>0</v>
      </c>
      <c r="T12" s="315">
        <f t="shared" si="4"/>
        <v>0</v>
      </c>
      <c r="U12" s="315">
        <f t="shared" si="4"/>
        <v>0</v>
      </c>
      <c r="V12" s="315">
        <f t="shared" si="4"/>
        <v>0</v>
      </c>
      <c r="W12" s="315">
        <f t="shared" si="4"/>
        <v>0</v>
      </c>
      <c r="X12" s="315">
        <f t="shared" si="4"/>
        <v>0</v>
      </c>
      <c r="Y12" s="315">
        <f t="shared" si="4"/>
        <v>0</v>
      </c>
      <c r="Z12" s="315">
        <f t="shared" si="4"/>
        <v>0</v>
      </c>
      <c r="AA12" s="315">
        <f t="shared" si="4"/>
        <v>0</v>
      </c>
      <c r="AB12" s="315">
        <f t="shared" si="4"/>
        <v>0</v>
      </c>
      <c r="AC12" s="315">
        <f t="shared" si="4"/>
        <v>0</v>
      </c>
      <c r="AD12" s="315">
        <f t="shared" si="4"/>
        <v>0</v>
      </c>
      <c r="AE12" s="315">
        <f t="shared" si="4"/>
        <v>0</v>
      </c>
      <c r="AF12" s="315">
        <f t="shared" si="4"/>
        <v>0</v>
      </c>
      <c r="AG12" s="315">
        <f t="shared" si="4"/>
        <v>0</v>
      </c>
      <c r="AH12" s="315">
        <f t="shared" si="4"/>
        <v>0</v>
      </c>
      <c r="AI12" s="315">
        <f t="shared" si="4"/>
        <v>0</v>
      </c>
      <c r="AJ12" s="315">
        <f t="shared" si="4"/>
        <v>0</v>
      </c>
      <c r="AK12" s="315">
        <f t="shared" si="4"/>
        <v>0</v>
      </c>
      <c r="AL12" s="315">
        <f t="shared" si="4"/>
        <v>0</v>
      </c>
      <c r="AM12" s="315">
        <f t="shared" si="4"/>
        <v>0</v>
      </c>
      <c r="AN12" s="315">
        <f t="shared" si="4"/>
        <v>0</v>
      </c>
      <c r="AO12" s="315">
        <f t="shared" si="4"/>
        <v>0</v>
      </c>
      <c r="AP12" s="315">
        <f t="shared" si="4"/>
        <v>0</v>
      </c>
      <c r="AQ12" s="315">
        <f t="shared" si="4"/>
        <v>0</v>
      </c>
      <c r="AR12" s="315">
        <f t="shared" si="4"/>
        <v>0</v>
      </c>
      <c r="AS12" s="315">
        <f t="shared" si="4"/>
        <v>0</v>
      </c>
      <c r="AT12" s="315">
        <f t="shared" si="4"/>
        <v>0</v>
      </c>
      <c r="AU12" s="315">
        <f t="shared" si="4"/>
        <v>0</v>
      </c>
      <c r="AV12" s="315">
        <f t="shared" si="4"/>
        <v>0</v>
      </c>
      <c r="AW12" s="315">
        <f t="shared" si="4"/>
        <v>0</v>
      </c>
      <c r="AX12" s="315">
        <f t="shared" si="4"/>
        <v>0</v>
      </c>
      <c r="AY12" s="315">
        <f t="shared" si="4"/>
        <v>0</v>
      </c>
      <c r="AZ12" s="315">
        <f t="shared" si="4"/>
        <v>0</v>
      </c>
      <c r="BA12" s="315">
        <f t="shared" si="4"/>
        <v>0</v>
      </c>
      <c r="BB12" s="315">
        <f t="shared" si="4"/>
        <v>0</v>
      </c>
      <c r="BC12" s="315">
        <f t="shared" si="4"/>
        <v>0</v>
      </c>
      <c r="BD12" s="315">
        <f t="shared" si="4"/>
        <v>0</v>
      </c>
      <c r="BE12" s="315">
        <f t="shared" si="4"/>
        <v>0</v>
      </c>
      <c r="BF12" s="315">
        <f t="shared" si="4"/>
        <v>0</v>
      </c>
      <c r="BG12" s="315">
        <f t="shared" si="4"/>
        <v>0</v>
      </c>
      <c r="BH12" s="315">
        <f t="shared" si="4"/>
        <v>0</v>
      </c>
      <c r="BI12" s="315">
        <f t="shared" si="4"/>
        <v>0</v>
      </c>
      <c r="BJ12" s="315">
        <f t="shared" si="4"/>
        <v>0</v>
      </c>
      <c r="BK12" s="315">
        <f t="shared" si="4"/>
        <v>0</v>
      </c>
      <c r="BL12" s="315">
        <f t="shared" si="4"/>
        <v>0</v>
      </c>
      <c r="BM12" s="315">
        <f t="shared" si="4"/>
        <v>0</v>
      </c>
      <c r="BN12" s="315">
        <f t="shared" si="4"/>
        <v>0</v>
      </c>
      <c r="BO12" s="315">
        <f t="shared" si="4"/>
        <v>0</v>
      </c>
      <c r="BP12" s="315">
        <f t="shared" ref="BP12:CG12" si="5">COUNTA(BP13:BP15)/$A$12</f>
        <v>0</v>
      </c>
      <c r="BQ12" s="315">
        <f t="shared" si="5"/>
        <v>0</v>
      </c>
      <c r="BR12" s="315">
        <f t="shared" si="5"/>
        <v>0</v>
      </c>
      <c r="BS12" s="315">
        <f t="shared" si="5"/>
        <v>0</v>
      </c>
      <c r="BT12" s="315">
        <f t="shared" si="5"/>
        <v>0</v>
      </c>
      <c r="BU12" s="315">
        <f t="shared" si="5"/>
        <v>0</v>
      </c>
      <c r="BV12" s="315">
        <f t="shared" si="5"/>
        <v>0</v>
      </c>
      <c r="BW12" s="315">
        <f t="shared" si="5"/>
        <v>0</v>
      </c>
      <c r="BX12" s="315">
        <f t="shared" si="5"/>
        <v>0</v>
      </c>
      <c r="BY12" s="315">
        <f t="shared" si="5"/>
        <v>0</v>
      </c>
      <c r="BZ12" s="315">
        <f t="shared" si="5"/>
        <v>0</v>
      </c>
      <c r="CA12" s="315">
        <f t="shared" si="5"/>
        <v>0</v>
      </c>
      <c r="CB12" s="315">
        <f t="shared" si="5"/>
        <v>0</v>
      </c>
      <c r="CC12" s="315">
        <f t="shared" si="5"/>
        <v>0</v>
      </c>
      <c r="CD12" s="315">
        <f t="shared" si="5"/>
        <v>0</v>
      </c>
      <c r="CE12" s="315">
        <f t="shared" si="5"/>
        <v>0</v>
      </c>
      <c r="CF12" s="315">
        <f t="shared" si="5"/>
        <v>0</v>
      </c>
      <c r="CG12" s="315">
        <f t="shared" si="5"/>
        <v>0</v>
      </c>
    </row>
    <row r="13" spans="1:88" s="23" customFormat="1" x14ac:dyDescent="0.35">
      <c r="A13" s="19"/>
      <c r="B13" s="28" t="str">
        <f>Compétences!C13</f>
        <v>Reproduire un modèle oral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</row>
    <row r="14" spans="1:88" s="23" customFormat="1" ht="22.5" x14ac:dyDescent="0.35">
      <c r="A14" s="19"/>
      <c r="B14" s="28" t="str">
        <f>Compétences!C14</f>
        <v>Utiliser des expressions et des phrases proches des modèles rencontrés lors des apprentissages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</row>
    <row r="15" spans="1:88" s="23" customFormat="1" ht="22.5" x14ac:dyDescent="0.35">
      <c r="A15" s="19"/>
      <c r="B15" s="28" t="str">
        <f>Compétences!C15</f>
        <v>Lire à haute voix et de manière expressive un texte bref après répétition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</row>
    <row r="16" spans="1:88" s="82" customFormat="1" x14ac:dyDescent="0.35">
      <c r="A16" s="19">
        <v>2</v>
      </c>
      <c r="B16" s="83" t="str">
        <f>Compétences!C16</f>
        <v>LIRE</v>
      </c>
      <c r="C16" s="315">
        <f>COUNTA(C17:C18)/$A$16</f>
        <v>0</v>
      </c>
      <c r="D16" s="315">
        <f t="shared" ref="D16:BO16" si="6">COUNTA(D17:D18)/$A$16</f>
        <v>0</v>
      </c>
      <c r="E16" s="315">
        <f t="shared" si="6"/>
        <v>0</v>
      </c>
      <c r="F16" s="315">
        <f t="shared" si="6"/>
        <v>0</v>
      </c>
      <c r="G16" s="315">
        <f t="shared" si="6"/>
        <v>0</v>
      </c>
      <c r="H16" s="315">
        <f t="shared" si="6"/>
        <v>0</v>
      </c>
      <c r="I16" s="315">
        <f t="shared" si="6"/>
        <v>0</v>
      </c>
      <c r="J16" s="315">
        <f t="shared" si="6"/>
        <v>0</v>
      </c>
      <c r="K16" s="315">
        <f t="shared" si="6"/>
        <v>0</v>
      </c>
      <c r="L16" s="315">
        <f t="shared" si="6"/>
        <v>0</v>
      </c>
      <c r="M16" s="315">
        <f t="shared" si="6"/>
        <v>0</v>
      </c>
      <c r="N16" s="315">
        <f t="shared" si="6"/>
        <v>0</v>
      </c>
      <c r="O16" s="315">
        <f t="shared" si="6"/>
        <v>0</v>
      </c>
      <c r="P16" s="315">
        <f t="shared" si="6"/>
        <v>0</v>
      </c>
      <c r="Q16" s="315">
        <f t="shared" si="6"/>
        <v>0</v>
      </c>
      <c r="R16" s="315">
        <f t="shared" si="6"/>
        <v>0</v>
      </c>
      <c r="S16" s="315">
        <f t="shared" si="6"/>
        <v>0</v>
      </c>
      <c r="T16" s="315">
        <f t="shared" si="6"/>
        <v>0</v>
      </c>
      <c r="U16" s="315">
        <f t="shared" si="6"/>
        <v>0</v>
      </c>
      <c r="V16" s="315">
        <f t="shared" si="6"/>
        <v>0</v>
      </c>
      <c r="W16" s="315">
        <f t="shared" si="6"/>
        <v>0</v>
      </c>
      <c r="X16" s="315">
        <f t="shared" si="6"/>
        <v>0</v>
      </c>
      <c r="Y16" s="315">
        <f t="shared" si="6"/>
        <v>0</v>
      </c>
      <c r="Z16" s="315">
        <f t="shared" si="6"/>
        <v>0</v>
      </c>
      <c r="AA16" s="315">
        <f t="shared" si="6"/>
        <v>0</v>
      </c>
      <c r="AB16" s="315">
        <f t="shared" si="6"/>
        <v>0</v>
      </c>
      <c r="AC16" s="315">
        <f t="shared" si="6"/>
        <v>0</v>
      </c>
      <c r="AD16" s="315">
        <f t="shared" si="6"/>
        <v>0</v>
      </c>
      <c r="AE16" s="315">
        <f t="shared" si="6"/>
        <v>0</v>
      </c>
      <c r="AF16" s="315">
        <f t="shared" si="6"/>
        <v>0</v>
      </c>
      <c r="AG16" s="315">
        <f t="shared" si="6"/>
        <v>0</v>
      </c>
      <c r="AH16" s="315">
        <f t="shared" si="6"/>
        <v>0</v>
      </c>
      <c r="AI16" s="315">
        <f t="shared" si="6"/>
        <v>0</v>
      </c>
      <c r="AJ16" s="315">
        <f t="shared" si="6"/>
        <v>0</v>
      </c>
      <c r="AK16" s="315">
        <f t="shared" si="6"/>
        <v>0</v>
      </c>
      <c r="AL16" s="315">
        <f t="shared" si="6"/>
        <v>0</v>
      </c>
      <c r="AM16" s="315">
        <f t="shared" si="6"/>
        <v>0</v>
      </c>
      <c r="AN16" s="315">
        <f t="shared" si="6"/>
        <v>0</v>
      </c>
      <c r="AO16" s="315">
        <f t="shared" si="6"/>
        <v>0</v>
      </c>
      <c r="AP16" s="315">
        <f t="shared" si="6"/>
        <v>0</v>
      </c>
      <c r="AQ16" s="315">
        <f t="shared" si="6"/>
        <v>0</v>
      </c>
      <c r="AR16" s="315">
        <f t="shared" si="6"/>
        <v>0</v>
      </c>
      <c r="AS16" s="315">
        <f t="shared" si="6"/>
        <v>0</v>
      </c>
      <c r="AT16" s="315">
        <f t="shared" si="6"/>
        <v>0</v>
      </c>
      <c r="AU16" s="315">
        <f t="shared" si="6"/>
        <v>0</v>
      </c>
      <c r="AV16" s="315">
        <f t="shared" si="6"/>
        <v>0</v>
      </c>
      <c r="AW16" s="315">
        <f t="shared" si="6"/>
        <v>0</v>
      </c>
      <c r="AX16" s="315">
        <f t="shared" si="6"/>
        <v>0</v>
      </c>
      <c r="AY16" s="315">
        <f t="shared" si="6"/>
        <v>0</v>
      </c>
      <c r="AZ16" s="315">
        <f t="shared" si="6"/>
        <v>0</v>
      </c>
      <c r="BA16" s="315">
        <f t="shared" si="6"/>
        <v>0</v>
      </c>
      <c r="BB16" s="315">
        <f t="shared" si="6"/>
        <v>0</v>
      </c>
      <c r="BC16" s="315">
        <f t="shared" si="6"/>
        <v>0</v>
      </c>
      <c r="BD16" s="315">
        <f t="shared" si="6"/>
        <v>0</v>
      </c>
      <c r="BE16" s="315">
        <f t="shared" si="6"/>
        <v>0</v>
      </c>
      <c r="BF16" s="315">
        <f t="shared" si="6"/>
        <v>0</v>
      </c>
      <c r="BG16" s="315">
        <f t="shared" si="6"/>
        <v>0</v>
      </c>
      <c r="BH16" s="315">
        <f t="shared" si="6"/>
        <v>0</v>
      </c>
      <c r="BI16" s="315">
        <f t="shared" si="6"/>
        <v>0</v>
      </c>
      <c r="BJ16" s="315">
        <f t="shared" si="6"/>
        <v>0</v>
      </c>
      <c r="BK16" s="315">
        <f t="shared" si="6"/>
        <v>0</v>
      </c>
      <c r="BL16" s="315">
        <f t="shared" si="6"/>
        <v>0</v>
      </c>
      <c r="BM16" s="315">
        <f t="shared" si="6"/>
        <v>0</v>
      </c>
      <c r="BN16" s="315">
        <f t="shared" si="6"/>
        <v>0</v>
      </c>
      <c r="BO16" s="315">
        <f t="shared" si="6"/>
        <v>0</v>
      </c>
      <c r="BP16" s="315">
        <f t="shared" ref="BP16:CG16" si="7">COUNTA(BP17:BP18)/$A$16</f>
        <v>0</v>
      </c>
      <c r="BQ16" s="315">
        <f t="shared" si="7"/>
        <v>0</v>
      </c>
      <c r="BR16" s="315">
        <f t="shared" si="7"/>
        <v>0</v>
      </c>
      <c r="BS16" s="315">
        <f t="shared" si="7"/>
        <v>0</v>
      </c>
      <c r="BT16" s="315">
        <f t="shared" si="7"/>
        <v>0</v>
      </c>
      <c r="BU16" s="315">
        <f t="shared" si="7"/>
        <v>0</v>
      </c>
      <c r="BV16" s="315">
        <f t="shared" si="7"/>
        <v>0</v>
      </c>
      <c r="BW16" s="315">
        <f t="shared" si="7"/>
        <v>0</v>
      </c>
      <c r="BX16" s="315">
        <f t="shared" si="7"/>
        <v>0</v>
      </c>
      <c r="BY16" s="315">
        <f t="shared" si="7"/>
        <v>0</v>
      </c>
      <c r="BZ16" s="315">
        <f t="shared" si="7"/>
        <v>0</v>
      </c>
      <c r="CA16" s="315">
        <f t="shared" si="7"/>
        <v>0</v>
      </c>
      <c r="CB16" s="315">
        <f t="shared" si="7"/>
        <v>0</v>
      </c>
      <c r="CC16" s="315">
        <f t="shared" si="7"/>
        <v>0</v>
      </c>
      <c r="CD16" s="315">
        <f t="shared" si="7"/>
        <v>0</v>
      </c>
      <c r="CE16" s="315">
        <f t="shared" si="7"/>
        <v>0</v>
      </c>
      <c r="CF16" s="315">
        <f t="shared" si="7"/>
        <v>0</v>
      </c>
      <c r="CG16" s="315">
        <f t="shared" si="7"/>
        <v>0</v>
      </c>
    </row>
    <row r="17" spans="1:85" s="23" customFormat="1" ht="22.5" x14ac:dyDescent="0.35">
      <c r="A17" s="19"/>
      <c r="B17" s="28" t="str">
        <f>Compétences!C17</f>
        <v>Comprendre des textes courts et simples en s’appuyant sur des éléments connus (indications, informations)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</row>
    <row r="18" spans="1:85" s="23" customFormat="1" ht="22.5" x14ac:dyDescent="0.35">
      <c r="A18" s="19"/>
      <c r="B18" s="28" t="str">
        <f>Compétences!C18</f>
        <v>Se faire une idée du contenu d’un texte informatif simple, accompagné éventuellement d’un document visuel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</row>
    <row r="19" spans="1:85" s="82" customFormat="1" x14ac:dyDescent="0.35">
      <c r="A19" s="19">
        <v>5</v>
      </c>
      <c r="B19" s="83" t="str">
        <f>Compétences!C19</f>
        <v>ÉCRIRE</v>
      </c>
      <c r="C19" s="315">
        <f>COUNTA(C20:C24)/$A$19</f>
        <v>0</v>
      </c>
      <c r="D19" s="315">
        <f t="shared" ref="D19:BO19" si="8">COUNTA(D20:D24)/$A$19</f>
        <v>0</v>
      </c>
      <c r="E19" s="315">
        <f t="shared" si="8"/>
        <v>0</v>
      </c>
      <c r="F19" s="315">
        <f t="shared" si="8"/>
        <v>0</v>
      </c>
      <c r="G19" s="315">
        <f t="shared" si="8"/>
        <v>0</v>
      </c>
      <c r="H19" s="315">
        <f t="shared" si="8"/>
        <v>0</v>
      </c>
      <c r="I19" s="315">
        <f t="shared" si="8"/>
        <v>0</v>
      </c>
      <c r="J19" s="315">
        <f t="shared" si="8"/>
        <v>0</v>
      </c>
      <c r="K19" s="315">
        <f t="shared" si="8"/>
        <v>0</v>
      </c>
      <c r="L19" s="315">
        <f t="shared" si="8"/>
        <v>0</v>
      </c>
      <c r="M19" s="315">
        <f t="shared" si="8"/>
        <v>0</v>
      </c>
      <c r="N19" s="315">
        <f t="shared" si="8"/>
        <v>0</v>
      </c>
      <c r="O19" s="315">
        <f t="shared" si="8"/>
        <v>0</v>
      </c>
      <c r="P19" s="315">
        <f t="shared" si="8"/>
        <v>0</v>
      </c>
      <c r="Q19" s="315">
        <f t="shared" si="8"/>
        <v>0</v>
      </c>
      <c r="R19" s="315">
        <f t="shared" si="8"/>
        <v>0</v>
      </c>
      <c r="S19" s="315">
        <f t="shared" si="8"/>
        <v>0</v>
      </c>
      <c r="T19" s="315">
        <f t="shared" si="8"/>
        <v>0</v>
      </c>
      <c r="U19" s="315">
        <f t="shared" si="8"/>
        <v>0</v>
      </c>
      <c r="V19" s="315">
        <f t="shared" si="8"/>
        <v>0</v>
      </c>
      <c r="W19" s="315">
        <f t="shared" si="8"/>
        <v>0</v>
      </c>
      <c r="X19" s="315">
        <f t="shared" si="8"/>
        <v>0</v>
      </c>
      <c r="Y19" s="315">
        <f t="shared" si="8"/>
        <v>0</v>
      </c>
      <c r="Z19" s="315">
        <f t="shared" si="8"/>
        <v>0</v>
      </c>
      <c r="AA19" s="315">
        <f t="shared" si="8"/>
        <v>0</v>
      </c>
      <c r="AB19" s="315">
        <f t="shared" si="8"/>
        <v>0</v>
      </c>
      <c r="AC19" s="315">
        <f t="shared" si="8"/>
        <v>0</v>
      </c>
      <c r="AD19" s="315">
        <f t="shared" si="8"/>
        <v>0</v>
      </c>
      <c r="AE19" s="315">
        <f t="shared" si="8"/>
        <v>0</v>
      </c>
      <c r="AF19" s="315">
        <f t="shared" si="8"/>
        <v>0</v>
      </c>
      <c r="AG19" s="315">
        <f t="shared" si="8"/>
        <v>0</v>
      </c>
      <c r="AH19" s="315">
        <f t="shared" si="8"/>
        <v>0</v>
      </c>
      <c r="AI19" s="315">
        <f t="shared" si="8"/>
        <v>0</v>
      </c>
      <c r="AJ19" s="315">
        <f t="shared" si="8"/>
        <v>0</v>
      </c>
      <c r="AK19" s="315">
        <f t="shared" si="8"/>
        <v>0</v>
      </c>
      <c r="AL19" s="315">
        <f t="shared" si="8"/>
        <v>0</v>
      </c>
      <c r="AM19" s="315">
        <f t="shared" si="8"/>
        <v>0</v>
      </c>
      <c r="AN19" s="315">
        <f t="shared" si="8"/>
        <v>0</v>
      </c>
      <c r="AO19" s="315">
        <f t="shared" si="8"/>
        <v>0</v>
      </c>
      <c r="AP19" s="315">
        <f t="shared" si="8"/>
        <v>0</v>
      </c>
      <c r="AQ19" s="315">
        <f t="shared" si="8"/>
        <v>0</v>
      </c>
      <c r="AR19" s="315">
        <f t="shared" si="8"/>
        <v>0</v>
      </c>
      <c r="AS19" s="315">
        <f t="shared" si="8"/>
        <v>0</v>
      </c>
      <c r="AT19" s="315">
        <f t="shared" si="8"/>
        <v>0</v>
      </c>
      <c r="AU19" s="315">
        <f t="shared" si="8"/>
        <v>0</v>
      </c>
      <c r="AV19" s="315">
        <f t="shared" si="8"/>
        <v>0</v>
      </c>
      <c r="AW19" s="315">
        <f t="shared" si="8"/>
        <v>0</v>
      </c>
      <c r="AX19" s="315">
        <f t="shared" si="8"/>
        <v>0</v>
      </c>
      <c r="AY19" s="315">
        <f t="shared" si="8"/>
        <v>0</v>
      </c>
      <c r="AZ19" s="315">
        <f t="shared" si="8"/>
        <v>0</v>
      </c>
      <c r="BA19" s="315">
        <f t="shared" si="8"/>
        <v>0</v>
      </c>
      <c r="BB19" s="315">
        <f t="shared" si="8"/>
        <v>0</v>
      </c>
      <c r="BC19" s="315">
        <f t="shared" si="8"/>
        <v>0</v>
      </c>
      <c r="BD19" s="315">
        <f t="shared" si="8"/>
        <v>0</v>
      </c>
      <c r="BE19" s="315">
        <f t="shared" si="8"/>
        <v>0</v>
      </c>
      <c r="BF19" s="315">
        <f t="shared" si="8"/>
        <v>0</v>
      </c>
      <c r="BG19" s="315">
        <f t="shared" si="8"/>
        <v>0</v>
      </c>
      <c r="BH19" s="315">
        <f t="shared" si="8"/>
        <v>0</v>
      </c>
      <c r="BI19" s="315">
        <f t="shared" si="8"/>
        <v>0</v>
      </c>
      <c r="BJ19" s="315">
        <f t="shared" si="8"/>
        <v>0</v>
      </c>
      <c r="BK19" s="315">
        <f t="shared" si="8"/>
        <v>0</v>
      </c>
      <c r="BL19" s="315">
        <f t="shared" si="8"/>
        <v>0</v>
      </c>
      <c r="BM19" s="315">
        <f t="shared" si="8"/>
        <v>0</v>
      </c>
      <c r="BN19" s="315">
        <f t="shared" si="8"/>
        <v>0</v>
      </c>
      <c r="BO19" s="315">
        <f t="shared" si="8"/>
        <v>0</v>
      </c>
      <c r="BP19" s="315">
        <f t="shared" ref="BP19:CG19" si="9">COUNTA(BP20:BP24)/$A$19</f>
        <v>0</v>
      </c>
      <c r="BQ19" s="315">
        <f t="shared" si="9"/>
        <v>0</v>
      </c>
      <c r="BR19" s="315">
        <f t="shared" si="9"/>
        <v>0</v>
      </c>
      <c r="BS19" s="315">
        <f t="shared" si="9"/>
        <v>0</v>
      </c>
      <c r="BT19" s="315">
        <f t="shared" si="9"/>
        <v>0</v>
      </c>
      <c r="BU19" s="315">
        <f t="shared" si="9"/>
        <v>0</v>
      </c>
      <c r="BV19" s="315">
        <f t="shared" si="9"/>
        <v>0</v>
      </c>
      <c r="BW19" s="315">
        <f t="shared" si="9"/>
        <v>0</v>
      </c>
      <c r="BX19" s="315">
        <f t="shared" si="9"/>
        <v>0</v>
      </c>
      <c r="BY19" s="315">
        <f t="shared" si="9"/>
        <v>0</v>
      </c>
      <c r="BZ19" s="315">
        <f t="shared" si="9"/>
        <v>0</v>
      </c>
      <c r="CA19" s="315">
        <f t="shared" si="9"/>
        <v>0</v>
      </c>
      <c r="CB19" s="315">
        <f t="shared" si="9"/>
        <v>0</v>
      </c>
      <c r="CC19" s="315">
        <f t="shared" si="9"/>
        <v>0</v>
      </c>
      <c r="CD19" s="315">
        <f t="shared" si="9"/>
        <v>0</v>
      </c>
      <c r="CE19" s="315">
        <f t="shared" si="9"/>
        <v>0</v>
      </c>
      <c r="CF19" s="315">
        <f t="shared" si="9"/>
        <v>0</v>
      </c>
      <c r="CG19" s="315">
        <f t="shared" si="9"/>
        <v>0</v>
      </c>
    </row>
    <row r="20" spans="1:85" s="23" customFormat="1" x14ac:dyDescent="0.35">
      <c r="A20" s="19"/>
      <c r="B20" s="28" t="str">
        <f>Compétences!C20</f>
        <v>Copier des mots isolés et des textes courts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</row>
    <row r="21" spans="1:85" s="23" customFormat="1" ht="22.5" x14ac:dyDescent="0.35">
      <c r="A21" s="19"/>
      <c r="B21" s="28" t="str">
        <f>Compétences!C21</f>
        <v>Écrire un message électronique simple ou une courte carte postale en référence à des modèles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</row>
    <row r="22" spans="1:85" s="23" customFormat="1" x14ac:dyDescent="0.35">
      <c r="A22" s="19"/>
      <c r="B22" s="28" t="str">
        <f>Compétences!C22</f>
        <v>Renseigner un questionnaire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</row>
    <row r="23" spans="1:85" s="23" customFormat="1" x14ac:dyDescent="0.35">
      <c r="A23" s="19"/>
      <c r="B23" s="28" t="str">
        <f>Compétences!C23</f>
        <v>Produire de manière autonome quelques phrases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</row>
    <row r="24" spans="1:85" s="23" customFormat="1" x14ac:dyDescent="0.35">
      <c r="A24" s="19"/>
      <c r="B24" s="28" t="str">
        <f>Compétences!C24</f>
        <v>Écrire sous la dictée des expressions connues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</row>
    <row r="25" spans="1:85" s="23" customFormat="1" hidden="1" x14ac:dyDescent="0.35">
      <c r="A25" s="19"/>
      <c r="B25" s="85"/>
      <c r="C25" s="94">
        <f>COUNTA(C4:C7)</f>
        <v>0</v>
      </c>
      <c r="D25" s="94">
        <f t="shared" ref="D25:AJ25" si="10">COUNTA(D4:D7)</f>
        <v>0</v>
      </c>
      <c r="E25" s="94">
        <f t="shared" si="10"/>
        <v>0</v>
      </c>
      <c r="F25" s="94">
        <f t="shared" si="10"/>
        <v>0</v>
      </c>
      <c r="G25" s="94">
        <f t="shared" si="10"/>
        <v>0</v>
      </c>
      <c r="H25" s="94">
        <f t="shared" si="10"/>
        <v>0</v>
      </c>
      <c r="I25" s="94">
        <f t="shared" si="10"/>
        <v>0</v>
      </c>
      <c r="J25" s="94">
        <f t="shared" si="10"/>
        <v>0</v>
      </c>
      <c r="K25" s="94">
        <f t="shared" si="10"/>
        <v>0</v>
      </c>
      <c r="L25" s="94">
        <f t="shared" si="10"/>
        <v>0</v>
      </c>
      <c r="M25" s="94">
        <f t="shared" si="10"/>
        <v>0</v>
      </c>
      <c r="N25" s="94">
        <f t="shared" si="10"/>
        <v>0</v>
      </c>
      <c r="O25" s="94">
        <f t="shared" si="10"/>
        <v>0</v>
      </c>
      <c r="P25" s="94">
        <f t="shared" si="10"/>
        <v>0</v>
      </c>
      <c r="Q25" s="94">
        <f t="shared" si="10"/>
        <v>0</v>
      </c>
      <c r="R25" s="94">
        <f t="shared" si="10"/>
        <v>0</v>
      </c>
      <c r="S25" s="94">
        <f t="shared" si="10"/>
        <v>0</v>
      </c>
      <c r="T25" s="94">
        <f t="shared" si="10"/>
        <v>0</v>
      </c>
      <c r="U25" s="94">
        <f t="shared" si="10"/>
        <v>0</v>
      </c>
      <c r="V25" s="94">
        <f t="shared" si="10"/>
        <v>0</v>
      </c>
      <c r="W25" s="94">
        <f t="shared" si="10"/>
        <v>0</v>
      </c>
      <c r="X25" s="94">
        <f t="shared" si="10"/>
        <v>0</v>
      </c>
      <c r="Y25" s="94">
        <f t="shared" si="10"/>
        <v>0</v>
      </c>
      <c r="Z25" s="94">
        <f t="shared" si="10"/>
        <v>0</v>
      </c>
      <c r="AA25" s="94">
        <f t="shared" si="10"/>
        <v>0</v>
      </c>
      <c r="AB25" s="94">
        <f t="shared" si="10"/>
        <v>0</v>
      </c>
      <c r="AC25" s="94">
        <f t="shared" si="10"/>
        <v>0</v>
      </c>
      <c r="AD25" s="94">
        <f t="shared" si="10"/>
        <v>0</v>
      </c>
      <c r="AE25" s="94">
        <f t="shared" si="10"/>
        <v>0</v>
      </c>
      <c r="AF25" s="94">
        <f t="shared" si="10"/>
        <v>0</v>
      </c>
      <c r="AG25" s="94">
        <f t="shared" si="10"/>
        <v>0</v>
      </c>
      <c r="AH25" s="94">
        <f t="shared" si="10"/>
        <v>0</v>
      </c>
      <c r="AI25" s="94">
        <f t="shared" si="10"/>
        <v>0</v>
      </c>
      <c r="AJ25" s="94">
        <f t="shared" si="10"/>
        <v>0</v>
      </c>
      <c r="AK25" s="94">
        <f t="shared" ref="AK25:CG25" si="11">COUNTA(AK4:AK7)</f>
        <v>0</v>
      </c>
      <c r="AL25" s="94">
        <f t="shared" si="11"/>
        <v>0</v>
      </c>
      <c r="AM25" s="94">
        <f t="shared" si="11"/>
        <v>0</v>
      </c>
      <c r="AN25" s="94">
        <f t="shared" si="11"/>
        <v>0</v>
      </c>
      <c r="AO25" s="94">
        <f t="shared" si="11"/>
        <v>0</v>
      </c>
      <c r="AP25" s="94">
        <f t="shared" si="11"/>
        <v>0</v>
      </c>
      <c r="AQ25" s="94">
        <f t="shared" si="11"/>
        <v>0</v>
      </c>
      <c r="AR25" s="94">
        <f t="shared" si="11"/>
        <v>0</v>
      </c>
      <c r="AS25" s="94">
        <f t="shared" si="11"/>
        <v>0</v>
      </c>
      <c r="AT25" s="94">
        <f t="shared" si="11"/>
        <v>0</v>
      </c>
      <c r="AU25" s="94">
        <f t="shared" si="11"/>
        <v>0</v>
      </c>
      <c r="AV25" s="94">
        <f t="shared" si="11"/>
        <v>0</v>
      </c>
      <c r="AW25" s="94">
        <f t="shared" si="11"/>
        <v>0</v>
      </c>
      <c r="AX25" s="94">
        <f t="shared" si="11"/>
        <v>0</v>
      </c>
      <c r="AY25" s="94">
        <f t="shared" si="11"/>
        <v>0</v>
      </c>
      <c r="AZ25" s="94">
        <f t="shared" si="11"/>
        <v>0</v>
      </c>
      <c r="BA25" s="94">
        <f t="shared" si="11"/>
        <v>0</v>
      </c>
      <c r="BB25" s="94">
        <f t="shared" si="11"/>
        <v>0</v>
      </c>
      <c r="BC25" s="94">
        <f t="shared" si="11"/>
        <v>0</v>
      </c>
      <c r="BD25" s="94">
        <f t="shared" si="11"/>
        <v>0</v>
      </c>
      <c r="BE25" s="94">
        <f t="shared" si="11"/>
        <v>0</v>
      </c>
      <c r="BF25" s="94">
        <f t="shared" si="11"/>
        <v>0</v>
      </c>
      <c r="BG25" s="94">
        <f t="shared" si="11"/>
        <v>0</v>
      </c>
      <c r="BH25" s="94">
        <f t="shared" si="11"/>
        <v>0</v>
      </c>
      <c r="BI25" s="94">
        <f t="shared" si="11"/>
        <v>0</v>
      </c>
      <c r="BJ25" s="94">
        <f t="shared" si="11"/>
        <v>0</v>
      </c>
      <c r="BK25" s="94">
        <f t="shared" si="11"/>
        <v>0</v>
      </c>
      <c r="BL25" s="94">
        <f t="shared" si="11"/>
        <v>0</v>
      </c>
      <c r="BM25" s="94">
        <f t="shared" si="11"/>
        <v>0</v>
      </c>
      <c r="BN25" s="94">
        <f t="shared" si="11"/>
        <v>0</v>
      </c>
      <c r="BO25" s="94">
        <f t="shared" si="11"/>
        <v>0</v>
      </c>
      <c r="BP25" s="94">
        <f t="shared" si="11"/>
        <v>0</v>
      </c>
      <c r="BQ25" s="94">
        <f t="shared" si="11"/>
        <v>0</v>
      </c>
      <c r="BR25" s="94">
        <f t="shared" si="11"/>
        <v>0</v>
      </c>
      <c r="BS25" s="94">
        <f t="shared" si="11"/>
        <v>0</v>
      </c>
      <c r="BT25" s="94">
        <f t="shared" si="11"/>
        <v>0</v>
      </c>
      <c r="BU25" s="94">
        <f t="shared" si="11"/>
        <v>0</v>
      </c>
      <c r="BV25" s="94">
        <f t="shared" si="11"/>
        <v>0</v>
      </c>
      <c r="BW25" s="94">
        <f t="shared" si="11"/>
        <v>0</v>
      </c>
      <c r="BX25" s="94">
        <f t="shared" si="11"/>
        <v>0</v>
      </c>
      <c r="BY25" s="94">
        <f t="shared" si="11"/>
        <v>0</v>
      </c>
      <c r="BZ25" s="94">
        <f t="shared" si="11"/>
        <v>0</v>
      </c>
      <c r="CA25" s="94">
        <f t="shared" si="11"/>
        <v>0</v>
      </c>
      <c r="CB25" s="94">
        <f t="shared" si="11"/>
        <v>0</v>
      </c>
      <c r="CC25" s="94">
        <f t="shared" si="11"/>
        <v>0</v>
      </c>
      <c r="CD25" s="94">
        <f t="shared" si="11"/>
        <v>0</v>
      </c>
      <c r="CE25" s="94">
        <f t="shared" si="11"/>
        <v>0</v>
      </c>
      <c r="CF25" s="94">
        <f t="shared" si="11"/>
        <v>0</v>
      </c>
      <c r="CG25" s="94">
        <f t="shared" si="11"/>
        <v>0</v>
      </c>
    </row>
    <row r="26" spans="1:85" s="23" customFormat="1" hidden="1" x14ac:dyDescent="0.35">
      <c r="A26" s="19"/>
      <c r="B26" s="85"/>
      <c r="C26" s="94">
        <f>COUNTA(C9:C11)</f>
        <v>0</v>
      </c>
      <c r="D26" s="94">
        <f t="shared" ref="D26:AJ26" si="12">COUNTA(D9:D11)</f>
        <v>0</v>
      </c>
      <c r="E26" s="94">
        <f t="shared" si="12"/>
        <v>0</v>
      </c>
      <c r="F26" s="94">
        <f t="shared" si="12"/>
        <v>0</v>
      </c>
      <c r="G26" s="94">
        <f t="shared" si="12"/>
        <v>0</v>
      </c>
      <c r="H26" s="94">
        <f t="shared" si="12"/>
        <v>0</v>
      </c>
      <c r="I26" s="94">
        <f t="shared" si="12"/>
        <v>0</v>
      </c>
      <c r="J26" s="94">
        <f t="shared" si="12"/>
        <v>0</v>
      </c>
      <c r="K26" s="94">
        <f t="shared" si="12"/>
        <v>0</v>
      </c>
      <c r="L26" s="94">
        <f t="shared" si="12"/>
        <v>0</v>
      </c>
      <c r="M26" s="94">
        <f t="shared" si="12"/>
        <v>0</v>
      </c>
      <c r="N26" s="94">
        <f t="shared" si="12"/>
        <v>0</v>
      </c>
      <c r="O26" s="94">
        <f t="shared" si="12"/>
        <v>0</v>
      </c>
      <c r="P26" s="94">
        <f t="shared" si="12"/>
        <v>0</v>
      </c>
      <c r="Q26" s="94">
        <f t="shared" si="12"/>
        <v>0</v>
      </c>
      <c r="R26" s="94">
        <f t="shared" si="12"/>
        <v>0</v>
      </c>
      <c r="S26" s="94">
        <f t="shared" si="12"/>
        <v>0</v>
      </c>
      <c r="T26" s="94">
        <f t="shared" si="12"/>
        <v>0</v>
      </c>
      <c r="U26" s="94">
        <f t="shared" si="12"/>
        <v>0</v>
      </c>
      <c r="V26" s="94">
        <f t="shared" si="12"/>
        <v>0</v>
      </c>
      <c r="W26" s="94">
        <f t="shared" si="12"/>
        <v>0</v>
      </c>
      <c r="X26" s="94">
        <f t="shared" si="12"/>
        <v>0</v>
      </c>
      <c r="Y26" s="94">
        <f t="shared" si="12"/>
        <v>0</v>
      </c>
      <c r="Z26" s="94">
        <f t="shared" si="12"/>
        <v>0</v>
      </c>
      <c r="AA26" s="94">
        <f t="shared" si="12"/>
        <v>0</v>
      </c>
      <c r="AB26" s="94">
        <f t="shared" si="12"/>
        <v>0</v>
      </c>
      <c r="AC26" s="94">
        <f t="shared" si="12"/>
        <v>0</v>
      </c>
      <c r="AD26" s="94">
        <f t="shared" si="12"/>
        <v>0</v>
      </c>
      <c r="AE26" s="94">
        <f t="shared" si="12"/>
        <v>0</v>
      </c>
      <c r="AF26" s="94">
        <f t="shared" si="12"/>
        <v>0</v>
      </c>
      <c r="AG26" s="94">
        <f t="shared" si="12"/>
        <v>0</v>
      </c>
      <c r="AH26" s="94">
        <f t="shared" si="12"/>
        <v>0</v>
      </c>
      <c r="AI26" s="94">
        <f t="shared" si="12"/>
        <v>0</v>
      </c>
      <c r="AJ26" s="94">
        <f t="shared" si="12"/>
        <v>0</v>
      </c>
      <c r="AK26" s="94">
        <f t="shared" ref="AK26:CG26" si="13">COUNTA(AK9:AK11)</f>
        <v>0</v>
      </c>
      <c r="AL26" s="94">
        <f t="shared" si="13"/>
        <v>0</v>
      </c>
      <c r="AM26" s="94">
        <f t="shared" si="13"/>
        <v>0</v>
      </c>
      <c r="AN26" s="94">
        <f t="shared" si="13"/>
        <v>0</v>
      </c>
      <c r="AO26" s="94">
        <f t="shared" si="13"/>
        <v>0</v>
      </c>
      <c r="AP26" s="94">
        <f t="shared" si="13"/>
        <v>0</v>
      </c>
      <c r="AQ26" s="94">
        <f t="shared" si="13"/>
        <v>0</v>
      </c>
      <c r="AR26" s="94">
        <f t="shared" si="13"/>
        <v>0</v>
      </c>
      <c r="AS26" s="94">
        <f t="shared" si="13"/>
        <v>0</v>
      </c>
      <c r="AT26" s="94">
        <f t="shared" si="13"/>
        <v>0</v>
      </c>
      <c r="AU26" s="94">
        <f t="shared" si="13"/>
        <v>0</v>
      </c>
      <c r="AV26" s="94">
        <f t="shared" si="13"/>
        <v>0</v>
      </c>
      <c r="AW26" s="94">
        <f t="shared" si="13"/>
        <v>0</v>
      </c>
      <c r="AX26" s="94">
        <f t="shared" si="13"/>
        <v>0</v>
      </c>
      <c r="AY26" s="94">
        <f t="shared" si="13"/>
        <v>0</v>
      </c>
      <c r="AZ26" s="94">
        <f t="shared" si="13"/>
        <v>0</v>
      </c>
      <c r="BA26" s="94">
        <f t="shared" si="13"/>
        <v>0</v>
      </c>
      <c r="BB26" s="94">
        <f t="shared" si="13"/>
        <v>0</v>
      </c>
      <c r="BC26" s="94">
        <f t="shared" si="13"/>
        <v>0</v>
      </c>
      <c r="BD26" s="94">
        <f t="shared" si="13"/>
        <v>0</v>
      </c>
      <c r="BE26" s="94">
        <f t="shared" si="13"/>
        <v>0</v>
      </c>
      <c r="BF26" s="94">
        <f t="shared" si="13"/>
        <v>0</v>
      </c>
      <c r="BG26" s="94">
        <f t="shared" si="13"/>
        <v>0</v>
      </c>
      <c r="BH26" s="94">
        <f t="shared" si="13"/>
        <v>0</v>
      </c>
      <c r="BI26" s="94">
        <f t="shared" si="13"/>
        <v>0</v>
      </c>
      <c r="BJ26" s="94">
        <f t="shared" si="13"/>
        <v>0</v>
      </c>
      <c r="BK26" s="94">
        <f t="shared" si="13"/>
        <v>0</v>
      </c>
      <c r="BL26" s="94">
        <f t="shared" si="13"/>
        <v>0</v>
      </c>
      <c r="BM26" s="94">
        <f t="shared" si="13"/>
        <v>0</v>
      </c>
      <c r="BN26" s="94">
        <f t="shared" si="13"/>
        <v>0</v>
      </c>
      <c r="BO26" s="94">
        <f t="shared" si="13"/>
        <v>0</v>
      </c>
      <c r="BP26" s="94">
        <f t="shared" si="13"/>
        <v>0</v>
      </c>
      <c r="BQ26" s="94">
        <f t="shared" si="13"/>
        <v>0</v>
      </c>
      <c r="BR26" s="94">
        <f t="shared" si="13"/>
        <v>0</v>
      </c>
      <c r="BS26" s="94">
        <f t="shared" si="13"/>
        <v>0</v>
      </c>
      <c r="BT26" s="94">
        <f t="shared" si="13"/>
        <v>0</v>
      </c>
      <c r="BU26" s="94">
        <f t="shared" si="13"/>
        <v>0</v>
      </c>
      <c r="BV26" s="94">
        <f t="shared" si="13"/>
        <v>0</v>
      </c>
      <c r="BW26" s="94">
        <f t="shared" si="13"/>
        <v>0</v>
      </c>
      <c r="BX26" s="94">
        <f t="shared" si="13"/>
        <v>0</v>
      </c>
      <c r="BY26" s="94">
        <f t="shared" si="13"/>
        <v>0</v>
      </c>
      <c r="BZ26" s="94">
        <f t="shared" si="13"/>
        <v>0</v>
      </c>
      <c r="CA26" s="94">
        <f t="shared" si="13"/>
        <v>0</v>
      </c>
      <c r="CB26" s="94">
        <f t="shared" si="13"/>
        <v>0</v>
      </c>
      <c r="CC26" s="94">
        <f t="shared" si="13"/>
        <v>0</v>
      </c>
      <c r="CD26" s="94">
        <f t="shared" si="13"/>
        <v>0</v>
      </c>
      <c r="CE26" s="94">
        <f t="shared" si="13"/>
        <v>0</v>
      </c>
      <c r="CF26" s="94">
        <f t="shared" si="13"/>
        <v>0</v>
      </c>
      <c r="CG26" s="94">
        <f t="shared" si="13"/>
        <v>0</v>
      </c>
    </row>
    <row r="27" spans="1:85" s="23" customFormat="1" hidden="1" x14ac:dyDescent="0.35">
      <c r="A27" s="19"/>
      <c r="B27" s="85"/>
      <c r="C27" s="94">
        <f>COUNTA(C13:C15)</f>
        <v>0</v>
      </c>
      <c r="D27" s="94">
        <f t="shared" ref="D27:AJ27" si="14">COUNTA(D13:D15)</f>
        <v>0</v>
      </c>
      <c r="E27" s="94">
        <f t="shared" si="14"/>
        <v>0</v>
      </c>
      <c r="F27" s="94">
        <f t="shared" si="14"/>
        <v>0</v>
      </c>
      <c r="G27" s="94">
        <f t="shared" si="14"/>
        <v>0</v>
      </c>
      <c r="H27" s="94">
        <f t="shared" si="14"/>
        <v>0</v>
      </c>
      <c r="I27" s="94">
        <f t="shared" si="14"/>
        <v>0</v>
      </c>
      <c r="J27" s="94">
        <f t="shared" si="14"/>
        <v>0</v>
      </c>
      <c r="K27" s="94">
        <f t="shared" si="14"/>
        <v>0</v>
      </c>
      <c r="L27" s="94">
        <f t="shared" si="14"/>
        <v>0</v>
      </c>
      <c r="M27" s="94">
        <f t="shared" si="14"/>
        <v>0</v>
      </c>
      <c r="N27" s="94">
        <f t="shared" si="14"/>
        <v>0</v>
      </c>
      <c r="O27" s="94">
        <f t="shared" si="14"/>
        <v>0</v>
      </c>
      <c r="P27" s="94">
        <f t="shared" si="14"/>
        <v>0</v>
      </c>
      <c r="Q27" s="94">
        <f t="shared" si="14"/>
        <v>0</v>
      </c>
      <c r="R27" s="94">
        <f t="shared" si="14"/>
        <v>0</v>
      </c>
      <c r="S27" s="94">
        <f t="shared" si="14"/>
        <v>0</v>
      </c>
      <c r="T27" s="94">
        <f t="shared" si="14"/>
        <v>0</v>
      </c>
      <c r="U27" s="94">
        <f t="shared" si="14"/>
        <v>0</v>
      </c>
      <c r="V27" s="94">
        <f t="shared" si="14"/>
        <v>0</v>
      </c>
      <c r="W27" s="94">
        <f t="shared" si="14"/>
        <v>0</v>
      </c>
      <c r="X27" s="94">
        <f t="shared" si="14"/>
        <v>0</v>
      </c>
      <c r="Y27" s="94">
        <f t="shared" si="14"/>
        <v>0</v>
      </c>
      <c r="Z27" s="94">
        <f t="shared" si="14"/>
        <v>0</v>
      </c>
      <c r="AA27" s="94">
        <f t="shared" si="14"/>
        <v>0</v>
      </c>
      <c r="AB27" s="94">
        <f t="shared" si="14"/>
        <v>0</v>
      </c>
      <c r="AC27" s="94">
        <f t="shared" si="14"/>
        <v>0</v>
      </c>
      <c r="AD27" s="94">
        <f t="shared" si="14"/>
        <v>0</v>
      </c>
      <c r="AE27" s="94">
        <f t="shared" si="14"/>
        <v>0</v>
      </c>
      <c r="AF27" s="94">
        <f t="shared" si="14"/>
        <v>0</v>
      </c>
      <c r="AG27" s="94">
        <f t="shared" si="14"/>
        <v>0</v>
      </c>
      <c r="AH27" s="94">
        <f t="shared" si="14"/>
        <v>0</v>
      </c>
      <c r="AI27" s="94">
        <f t="shared" si="14"/>
        <v>0</v>
      </c>
      <c r="AJ27" s="94">
        <f t="shared" si="14"/>
        <v>0</v>
      </c>
      <c r="AK27" s="94">
        <f t="shared" ref="AK27:CG27" si="15">COUNTA(AK13:AK15)</f>
        <v>0</v>
      </c>
      <c r="AL27" s="94">
        <f t="shared" si="15"/>
        <v>0</v>
      </c>
      <c r="AM27" s="94">
        <f t="shared" si="15"/>
        <v>0</v>
      </c>
      <c r="AN27" s="94">
        <f t="shared" si="15"/>
        <v>0</v>
      </c>
      <c r="AO27" s="94">
        <f t="shared" si="15"/>
        <v>0</v>
      </c>
      <c r="AP27" s="94">
        <f t="shared" si="15"/>
        <v>0</v>
      </c>
      <c r="AQ27" s="94">
        <f t="shared" si="15"/>
        <v>0</v>
      </c>
      <c r="AR27" s="94">
        <f t="shared" si="15"/>
        <v>0</v>
      </c>
      <c r="AS27" s="94">
        <f t="shared" si="15"/>
        <v>0</v>
      </c>
      <c r="AT27" s="94">
        <f t="shared" si="15"/>
        <v>0</v>
      </c>
      <c r="AU27" s="94">
        <f t="shared" si="15"/>
        <v>0</v>
      </c>
      <c r="AV27" s="94">
        <f t="shared" si="15"/>
        <v>0</v>
      </c>
      <c r="AW27" s="94">
        <f t="shared" si="15"/>
        <v>0</v>
      </c>
      <c r="AX27" s="94">
        <f t="shared" si="15"/>
        <v>0</v>
      </c>
      <c r="AY27" s="94">
        <f t="shared" si="15"/>
        <v>0</v>
      </c>
      <c r="AZ27" s="94">
        <f t="shared" si="15"/>
        <v>0</v>
      </c>
      <c r="BA27" s="94">
        <f t="shared" si="15"/>
        <v>0</v>
      </c>
      <c r="BB27" s="94">
        <f t="shared" si="15"/>
        <v>0</v>
      </c>
      <c r="BC27" s="94">
        <f t="shared" si="15"/>
        <v>0</v>
      </c>
      <c r="BD27" s="94">
        <f t="shared" si="15"/>
        <v>0</v>
      </c>
      <c r="BE27" s="94">
        <f t="shared" si="15"/>
        <v>0</v>
      </c>
      <c r="BF27" s="94">
        <f t="shared" si="15"/>
        <v>0</v>
      </c>
      <c r="BG27" s="94">
        <f t="shared" si="15"/>
        <v>0</v>
      </c>
      <c r="BH27" s="94">
        <f t="shared" si="15"/>
        <v>0</v>
      </c>
      <c r="BI27" s="94">
        <f t="shared" si="15"/>
        <v>0</v>
      </c>
      <c r="BJ27" s="94">
        <f t="shared" si="15"/>
        <v>0</v>
      </c>
      <c r="BK27" s="94">
        <f t="shared" si="15"/>
        <v>0</v>
      </c>
      <c r="BL27" s="94">
        <f t="shared" si="15"/>
        <v>0</v>
      </c>
      <c r="BM27" s="94">
        <f t="shared" si="15"/>
        <v>0</v>
      </c>
      <c r="BN27" s="94">
        <f t="shared" si="15"/>
        <v>0</v>
      </c>
      <c r="BO27" s="94">
        <f t="shared" si="15"/>
        <v>0</v>
      </c>
      <c r="BP27" s="94">
        <f t="shared" si="15"/>
        <v>0</v>
      </c>
      <c r="BQ27" s="94">
        <f t="shared" si="15"/>
        <v>0</v>
      </c>
      <c r="BR27" s="94">
        <f t="shared" si="15"/>
        <v>0</v>
      </c>
      <c r="BS27" s="94">
        <f t="shared" si="15"/>
        <v>0</v>
      </c>
      <c r="BT27" s="94">
        <f t="shared" si="15"/>
        <v>0</v>
      </c>
      <c r="BU27" s="94">
        <f t="shared" si="15"/>
        <v>0</v>
      </c>
      <c r="BV27" s="94">
        <f t="shared" si="15"/>
        <v>0</v>
      </c>
      <c r="BW27" s="94">
        <f t="shared" si="15"/>
        <v>0</v>
      </c>
      <c r="BX27" s="94">
        <f t="shared" si="15"/>
        <v>0</v>
      </c>
      <c r="BY27" s="94">
        <f t="shared" si="15"/>
        <v>0</v>
      </c>
      <c r="BZ27" s="94">
        <f t="shared" si="15"/>
        <v>0</v>
      </c>
      <c r="CA27" s="94">
        <f t="shared" si="15"/>
        <v>0</v>
      </c>
      <c r="CB27" s="94">
        <f t="shared" si="15"/>
        <v>0</v>
      </c>
      <c r="CC27" s="94">
        <f t="shared" si="15"/>
        <v>0</v>
      </c>
      <c r="CD27" s="94">
        <f t="shared" si="15"/>
        <v>0</v>
      </c>
      <c r="CE27" s="94">
        <f t="shared" si="15"/>
        <v>0</v>
      </c>
      <c r="CF27" s="94">
        <f t="shared" si="15"/>
        <v>0</v>
      </c>
      <c r="CG27" s="94">
        <f t="shared" si="15"/>
        <v>0</v>
      </c>
    </row>
    <row r="28" spans="1:85" s="23" customFormat="1" hidden="1" x14ac:dyDescent="0.35">
      <c r="A28" s="19"/>
      <c r="B28" s="85"/>
      <c r="C28" s="94">
        <f>COUNTA(C17:C18)</f>
        <v>0</v>
      </c>
      <c r="D28" s="94">
        <f t="shared" ref="D28:AJ28" si="16">COUNTA(D17:D18)</f>
        <v>0</v>
      </c>
      <c r="E28" s="94">
        <f t="shared" si="16"/>
        <v>0</v>
      </c>
      <c r="F28" s="94">
        <f t="shared" si="16"/>
        <v>0</v>
      </c>
      <c r="G28" s="94">
        <f t="shared" si="16"/>
        <v>0</v>
      </c>
      <c r="H28" s="94">
        <f t="shared" si="16"/>
        <v>0</v>
      </c>
      <c r="I28" s="94">
        <f t="shared" si="16"/>
        <v>0</v>
      </c>
      <c r="J28" s="94">
        <f t="shared" si="16"/>
        <v>0</v>
      </c>
      <c r="K28" s="94">
        <f t="shared" si="16"/>
        <v>0</v>
      </c>
      <c r="L28" s="94">
        <f t="shared" si="16"/>
        <v>0</v>
      </c>
      <c r="M28" s="94">
        <f t="shared" si="16"/>
        <v>0</v>
      </c>
      <c r="N28" s="94">
        <f t="shared" si="16"/>
        <v>0</v>
      </c>
      <c r="O28" s="94">
        <f t="shared" si="16"/>
        <v>0</v>
      </c>
      <c r="P28" s="94">
        <f t="shared" si="16"/>
        <v>0</v>
      </c>
      <c r="Q28" s="94">
        <f t="shared" si="16"/>
        <v>0</v>
      </c>
      <c r="R28" s="94">
        <f t="shared" si="16"/>
        <v>0</v>
      </c>
      <c r="S28" s="94">
        <f t="shared" si="16"/>
        <v>0</v>
      </c>
      <c r="T28" s="94">
        <f t="shared" si="16"/>
        <v>0</v>
      </c>
      <c r="U28" s="94">
        <f t="shared" si="16"/>
        <v>0</v>
      </c>
      <c r="V28" s="94">
        <f t="shared" si="16"/>
        <v>0</v>
      </c>
      <c r="W28" s="94">
        <f t="shared" si="16"/>
        <v>0</v>
      </c>
      <c r="X28" s="94">
        <f t="shared" si="16"/>
        <v>0</v>
      </c>
      <c r="Y28" s="94">
        <f t="shared" si="16"/>
        <v>0</v>
      </c>
      <c r="Z28" s="94">
        <f t="shared" si="16"/>
        <v>0</v>
      </c>
      <c r="AA28" s="94">
        <f t="shared" si="16"/>
        <v>0</v>
      </c>
      <c r="AB28" s="94">
        <f t="shared" si="16"/>
        <v>0</v>
      </c>
      <c r="AC28" s="94">
        <f t="shared" si="16"/>
        <v>0</v>
      </c>
      <c r="AD28" s="94">
        <f t="shared" si="16"/>
        <v>0</v>
      </c>
      <c r="AE28" s="94">
        <f t="shared" si="16"/>
        <v>0</v>
      </c>
      <c r="AF28" s="94">
        <f t="shared" si="16"/>
        <v>0</v>
      </c>
      <c r="AG28" s="94">
        <f t="shared" si="16"/>
        <v>0</v>
      </c>
      <c r="AH28" s="94">
        <f t="shared" si="16"/>
        <v>0</v>
      </c>
      <c r="AI28" s="94">
        <f t="shared" si="16"/>
        <v>0</v>
      </c>
      <c r="AJ28" s="94">
        <f t="shared" si="16"/>
        <v>0</v>
      </c>
      <c r="AK28" s="94">
        <f t="shared" ref="AK28:CG28" si="17">COUNTA(AK17:AK18)</f>
        <v>0</v>
      </c>
      <c r="AL28" s="94">
        <f t="shared" si="17"/>
        <v>0</v>
      </c>
      <c r="AM28" s="94">
        <f t="shared" si="17"/>
        <v>0</v>
      </c>
      <c r="AN28" s="94">
        <f t="shared" si="17"/>
        <v>0</v>
      </c>
      <c r="AO28" s="94">
        <f t="shared" si="17"/>
        <v>0</v>
      </c>
      <c r="AP28" s="94">
        <f t="shared" si="17"/>
        <v>0</v>
      </c>
      <c r="AQ28" s="94">
        <f t="shared" si="17"/>
        <v>0</v>
      </c>
      <c r="AR28" s="94">
        <f t="shared" si="17"/>
        <v>0</v>
      </c>
      <c r="AS28" s="94">
        <f t="shared" si="17"/>
        <v>0</v>
      </c>
      <c r="AT28" s="94">
        <f t="shared" si="17"/>
        <v>0</v>
      </c>
      <c r="AU28" s="94">
        <f t="shared" si="17"/>
        <v>0</v>
      </c>
      <c r="AV28" s="94">
        <f t="shared" si="17"/>
        <v>0</v>
      </c>
      <c r="AW28" s="94">
        <f t="shared" si="17"/>
        <v>0</v>
      </c>
      <c r="AX28" s="94">
        <f t="shared" si="17"/>
        <v>0</v>
      </c>
      <c r="AY28" s="94">
        <f t="shared" si="17"/>
        <v>0</v>
      </c>
      <c r="AZ28" s="94">
        <f t="shared" si="17"/>
        <v>0</v>
      </c>
      <c r="BA28" s="94">
        <f t="shared" si="17"/>
        <v>0</v>
      </c>
      <c r="BB28" s="94">
        <f t="shared" si="17"/>
        <v>0</v>
      </c>
      <c r="BC28" s="94">
        <f t="shared" si="17"/>
        <v>0</v>
      </c>
      <c r="BD28" s="94">
        <f t="shared" si="17"/>
        <v>0</v>
      </c>
      <c r="BE28" s="94">
        <f t="shared" si="17"/>
        <v>0</v>
      </c>
      <c r="BF28" s="94">
        <f t="shared" si="17"/>
        <v>0</v>
      </c>
      <c r="BG28" s="94">
        <f t="shared" si="17"/>
        <v>0</v>
      </c>
      <c r="BH28" s="94">
        <f t="shared" si="17"/>
        <v>0</v>
      </c>
      <c r="BI28" s="94">
        <f t="shared" si="17"/>
        <v>0</v>
      </c>
      <c r="BJ28" s="94">
        <f t="shared" si="17"/>
        <v>0</v>
      </c>
      <c r="BK28" s="94">
        <f t="shared" si="17"/>
        <v>0</v>
      </c>
      <c r="BL28" s="94">
        <f t="shared" si="17"/>
        <v>0</v>
      </c>
      <c r="BM28" s="94">
        <f t="shared" si="17"/>
        <v>0</v>
      </c>
      <c r="BN28" s="94">
        <f t="shared" si="17"/>
        <v>0</v>
      </c>
      <c r="BO28" s="94">
        <f t="shared" si="17"/>
        <v>0</v>
      </c>
      <c r="BP28" s="94">
        <f t="shared" si="17"/>
        <v>0</v>
      </c>
      <c r="BQ28" s="94">
        <f t="shared" si="17"/>
        <v>0</v>
      </c>
      <c r="BR28" s="94">
        <f t="shared" si="17"/>
        <v>0</v>
      </c>
      <c r="BS28" s="94">
        <f t="shared" si="17"/>
        <v>0</v>
      </c>
      <c r="BT28" s="94">
        <f t="shared" si="17"/>
        <v>0</v>
      </c>
      <c r="BU28" s="94">
        <f t="shared" si="17"/>
        <v>0</v>
      </c>
      <c r="BV28" s="94">
        <f t="shared" si="17"/>
        <v>0</v>
      </c>
      <c r="BW28" s="94">
        <f t="shared" si="17"/>
        <v>0</v>
      </c>
      <c r="BX28" s="94">
        <f t="shared" si="17"/>
        <v>0</v>
      </c>
      <c r="BY28" s="94">
        <f t="shared" si="17"/>
        <v>0</v>
      </c>
      <c r="BZ28" s="94">
        <f t="shared" si="17"/>
        <v>0</v>
      </c>
      <c r="CA28" s="94">
        <f t="shared" si="17"/>
        <v>0</v>
      </c>
      <c r="CB28" s="94">
        <f t="shared" si="17"/>
        <v>0</v>
      </c>
      <c r="CC28" s="94">
        <f t="shared" si="17"/>
        <v>0</v>
      </c>
      <c r="CD28" s="94">
        <f t="shared" si="17"/>
        <v>0</v>
      </c>
      <c r="CE28" s="94">
        <f t="shared" si="17"/>
        <v>0</v>
      </c>
      <c r="CF28" s="94">
        <f t="shared" si="17"/>
        <v>0</v>
      </c>
      <c r="CG28" s="94">
        <f t="shared" si="17"/>
        <v>0</v>
      </c>
    </row>
    <row r="29" spans="1:85" s="23" customFormat="1" hidden="1" x14ac:dyDescent="0.35">
      <c r="A29" s="19"/>
      <c r="B29" s="85"/>
      <c r="C29" s="94">
        <f>COUNTA(C20:C24)</f>
        <v>0</v>
      </c>
      <c r="D29" s="94">
        <f t="shared" ref="D29:AJ29" si="18">COUNTA(D20:D24)</f>
        <v>0</v>
      </c>
      <c r="E29" s="94">
        <f t="shared" si="18"/>
        <v>0</v>
      </c>
      <c r="F29" s="94">
        <f t="shared" si="18"/>
        <v>0</v>
      </c>
      <c r="G29" s="94">
        <f t="shared" si="18"/>
        <v>0</v>
      </c>
      <c r="H29" s="94">
        <f t="shared" si="18"/>
        <v>0</v>
      </c>
      <c r="I29" s="94">
        <f t="shared" si="18"/>
        <v>0</v>
      </c>
      <c r="J29" s="94">
        <f t="shared" si="18"/>
        <v>0</v>
      </c>
      <c r="K29" s="94">
        <f t="shared" si="18"/>
        <v>0</v>
      </c>
      <c r="L29" s="94">
        <f t="shared" si="18"/>
        <v>0</v>
      </c>
      <c r="M29" s="94">
        <f t="shared" si="18"/>
        <v>0</v>
      </c>
      <c r="N29" s="94">
        <f t="shared" si="18"/>
        <v>0</v>
      </c>
      <c r="O29" s="94">
        <f t="shared" si="18"/>
        <v>0</v>
      </c>
      <c r="P29" s="94">
        <f t="shared" si="18"/>
        <v>0</v>
      </c>
      <c r="Q29" s="94">
        <f t="shared" si="18"/>
        <v>0</v>
      </c>
      <c r="R29" s="94">
        <f t="shared" si="18"/>
        <v>0</v>
      </c>
      <c r="S29" s="94">
        <f t="shared" si="18"/>
        <v>0</v>
      </c>
      <c r="T29" s="94">
        <f t="shared" si="18"/>
        <v>0</v>
      </c>
      <c r="U29" s="94">
        <f t="shared" si="18"/>
        <v>0</v>
      </c>
      <c r="V29" s="94">
        <f t="shared" si="18"/>
        <v>0</v>
      </c>
      <c r="W29" s="94">
        <f t="shared" si="18"/>
        <v>0</v>
      </c>
      <c r="X29" s="94">
        <f t="shared" si="18"/>
        <v>0</v>
      </c>
      <c r="Y29" s="94">
        <f t="shared" si="18"/>
        <v>0</v>
      </c>
      <c r="Z29" s="94">
        <f t="shared" si="18"/>
        <v>0</v>
      </c>
      <c r="AA29" s="94">
        <f t="shared" si="18"/>
        <v>0</v>
      </c>
      <c r="AB29" s="94">
        <f t="shared" si="18"/>
        <v>0</v>
      </c>
      <c r="AC29" s="94">
        <f t="shared" si="18"/>
        <v>0</v>
      </c>
      <c r="AD29" s="94">
        <f t="shared" si="18"/>
        <v>0</v>
      </c>
      <c r="AE29" s="94">
        <f t="shared" si="18"/>
        <v>0</v>
      </c>
      <c r="AF29" s="94">
        <f t="shared" si="18"/>
        <v>0</v>
      </c>
      <c r="AG29" s="94">
        <f t="shared" si="18"/>
        <v>0</v>
      </c>
      <c r="AH29" s="94">
        <f t="shared" si="18"/>
        <v>0</v>
      </c>
      <c r="AI29" s="94">
        <f t="shared" si="18"/>
        <v>0</v>
      </c>
      <c r="AJ29" s="94">
        <f t="shared" si="18"/>
        <v>0</v>
      </c>
      <c r="AK29" s="94">
        <f t="shared" ref="AK29:CG29" si="19">COUNTA(AK20:AK24)</f>
        <v>0</v>
      </c>
      <c r="AL29" s="94">
        <f t="shared" si="19"/>
        <v>0</v>
      </c>
      <c r="AM29" s="94">
        <f t="shared" si="19"/>
        <v>0</v>
      </c>
      <c r="AN29" s="94">
        <f t="shared" si="19"/>
        <v>0</v>
      </c>
      <c r="AO29" s="94">
        <f t="shared" si="19"/>
        <v>0</v>
      </c>
      <c r="AP29" s="94">
        <f t="shared" si="19"/>
        <v>0</v>
      </c>
      <c r="AQ29" s="94">
        <f t="shared" si="19"/>
        <v>0</v>
      </c>
      <c r="AR29" s="94">
        <f t="shared" si="19"/>
        <v>0</v>
      </c>
      <c r="AS29" s="94">
        <f t="shared" si="19"/>
        <v>0</v>
      </c>
      <c r="AT29" s="94">
        <f t="shared" si="19"/>
        <v>0</v>
      </c>
      <c r="AU29" s="94">
        <f t="shared" si="19"/>
        <v>0</v>
      </c>
      <c r="AV29" s="94">
        <f t="shared" si="19"/>
        <v>0</v>
      </c>
      <c r="AW29" s="94">
        <f t="shared" si="19"/>
        <v>0</v>
      </c>
      <c r="AX29" s="94">
        <f t="shared" si="19"/>
        <v>0</v>
      </c>
      <c r="AY29" s="94">
        <f t="shared" si="19"/>
        <v>0</v>
      </c>
      <c r="AZ29" s="94">
        <f t="shared" si="19"/>
        <v>0</v>
      </c>
      <c r="BA29" s="94">
        <f t="shared" si="19"/>
        <v>0</v>
      </c>
      <c r="BB29" s="94">
        <f t="shared" si="19"/>
        <v>0</v>
      </c>
      <c r="BC29" s="94">
        <f t="shared" si="19"/>
        <v>0</v>
      </c>
      <c r="BD29" s="94">
        <f t="shared" si="19"/>
        <v>0</v>
      </c>
      <c r="BE29" s="94">
        <f t="shared" si="19"/>
        <v>0</v>
      </c>
      <c r="BF29" s="94">
        <f t="shared" si="19"/>
        <v>0</v>
      </c>
      <c r="BG29" s="94">
        <f t="shared" si="19"/>
        <v>0</v>
      </c>
      <c r="BH29" s="94">
        <f t="shared" si="19"/>
        <v>0</v>
      </c>
      <c r="BI29" s="94">
        <f t="shared" si="19"/>
        <v>0</v>
      </c>
      <c r="BJ29" s="94">
        <f t="shared" si="19"/>
        <v>0</v>
      </c>
      <c r="BK29" s="94">
        <f t="shared" si="19"/>
        <v>0</v>
      </c>
      <c r="BL29" s="94">
        <f t="shared" si="19"/>
        <v>0</v>
      </c>
      <c r="BM29" s="94">
        <f t="shared" si="19"/>
        <v>0</v>
      </c>
      <c r="BN29" s="94">
        <f t="shared" si="19"/>
        <v>0</v>
      </c>
      <c r="BO29" s="94">
        <f t="shared" si="19"/>
        <v>0</v>
      </c>
      <c r="BP29" s="94">
        <f t="shared" si="19"/>
        <v>0</v>
      </c>
      <c r="BQ29" s="94">
        <f t="shared" si="19"/>
        <v>0</v>
      </c>
      <c r="BR29" s="94">
        <f t="shared" si="19"/>
        <v>0</v>
      </c>
      <c r="BS29" s="94">
        <f t="shared" si="19"/>
        <v>0</v>
      </c>
      <c r="BT29" s="94">
        <f t="shared" si="19"/>
        <v>0</v>
      </c>
      <c r="BU29" s="94">
        <f t="shared" si="19"/>
        <v>0</v>
      </c>
      <c r="BV29" s="94">
        <f t="shared" si="19"/>
        <v>0</v>
      </c>
      <c r="BW29" s="94">
        <f t="shared" si="19"/>
        <v>0</v>
      </c>
      <c r="BX29" s="94">
        <f t="shared" si="19"/>
        <v>0</v>
      </c>
      <c r="BY29" s="94">
        <f t="shared" si="19"/>
        <v>0</v>
      </c>
      <c r="BZ29" s="94">
        <f t="shared" si="19"/>
        <v>0</v>
      </c>
      <c r="CA29" s="94">
        <f t="shared" si="19"/>
        <v>0</v>
      </c>
      <c r="CB29" s="94">
        <f t="shared" si="19"/>
        <v>0</v>
      </c>
      <c r="CC29" s="94">
        <f t="shared" si="19"/>
        <v>0</v>
      </c>
      <c r="CD29" s="94">
        <f t="shared" si="19"/>
        <v>0</v>
      </c>
      <c r="CE29" s="94">
        <f t="shared" si="19"/>
        <v>0</v>
      </c>
      <c r="CF29" s="94">
        <f t="shared" si="19"/>
        <v>0</v>
      </c>
      <c r="CG29" s="94">
        <f t="shared" si="19"/>
        <v>0</v>
      </c>
    </row>
    <row r="30" spans="1:85" s="23" customFormat="1" hidden="1" x14ac:dyDescent="0.35">
      <c r="A30" s="19"/>
      <c r="B30" s="85"/>
      <c r="C30" s="94">
        <f>SUM(C25:C29)</f>
        <v>0</v>
      </c>
      <c r="D30" s="94">
        <f t="shared" ref="D30:AJ30" si="20">SUM(D25:D29)</f>
        <v>0</v>
      </c>
      <c r="E30" s="94">
        <f t="shared" si="20"/>
        <v>0</v>
      </c>
      <c r="F30" s="94">
        <f t="shared" si="20"/>
        <v>0</v>
      </c>
      <c r="G30" s="94">
        <f t="shared" si="20"/>
        <v>0</v>
      </c>
      <c r="H30" s="94">
        <f t="shared" si="20"/>
        <v>0</v>
      </c>
      <c r="I30" s="94">
        <f t="shared" si="20"/>
        <v>0</v>
      </c>
      <c r="J30" s="94">
        <f t="shared" si="20"/>
        <v>0</v>
      </c>
      <c r="K30" s="94">
        <f t="shared" si="20"/>
        <v>0</v>
      </c>
      <c r="L30" s="94">
        <f t="shared" si="20"/>
        <v>0</v>
      </c>
      <c r="M30" s="94">
        <f t="shared" si="20"/>
        <v>0</v>
      </c>
      <c r="N30" s="94">
        <f t="shared" si="20"/>
        <v>0</v>
      </c>
      <c r="O30" s="94">
        <f t="shared" si="20"/>
        <v>0</v>
      </c>
      <c r="P30" s="94">
        <f t="shared" si="20"/>
        <v>0</v>
      </c>
      <c r="Q30" s="94">
        <f t="shared" si="20"/>
        <v>0</v>
      </c>
      <c r="R30" s="94">
        <f t="shared" si="20"/>
        <v>0</v>
      </c>
      <c r="S30" s="94">
        <f t="shared" si="20"/>
        <v>0</v>
      </c>
      <c r="T30" s="94">
        <f t="shared" si="20"/>
        <v>0</v>
      </c>
      <c r="U30" s="94">
        <f t="shared" si="20"/>
        <v>0</v>
      </c>
      <c r="V30" s="94">
        <f t="shared" si="20"/>
        <v>0</v>
      </c>
      <c r="W30" s="94">
        <f t="shared" si="20"/>
        <v>0</v>
      </c>
      <c r="X30" s="94">
        <f t="shared" si="20"/>
        <v>0</v>
      </c>
      <c r="Y30" s="94">
        <f t="shared" si="20"/>
        <v>0</v>
      </c>
      <c r="Z30" s="94">
        <f t="shared" si="20"/>
        <v>0</v>
      </c>
      <c r="AA30" s="94">
        <f t="shared" si="20"/>
        <v>0</v>
      </c>
      <c r="AB30" s="94">
        <f t="shared" si="20"/>
        <v>0</v>
      </c>
      <c r="AC30" s="94">
        <f t="shared" si="20"/>
        <v>0</v>
      </c>
      <c r="AD30" s="94">
        <f t="shared" si="20"/>
        <v>0</v>
      </c>
      <c r="AE30" s="94">
        <f t="shared" si="20"/>
        <v>0</v>
      </c>
      <c r="AF30" s="94">
        <f t="shared" si="20"/>
        <v>0</v>
      </c>
      <c r="AG30" s="94">
        <f t="shared" si="20"/>
        <v>0</v>
      </c>
      <c r="AH30" s="94">
        <f t="shared" si="20"/>
        <v>0</v>
      </c>
      <c r="AI30" s="94">
        <f t="shared" si="20"/>
        <v>0</v>
      </c>
      <c r="AJ30" s="94">
        <f t="shared" si="20"/>
        <v>0</v>
      </c>
      <c r="AK30" s="94">
        <f t="shared" ref="AK30:CG30" si="21">SUM(AK25:AK29)</f>
        <v>0</v>
      </c>
      <c r="AL30" s="94">
        <f t="shared" si="21"/>
        <v>0</v>
      </c>
      <c r="AM30" s="94">
        <f t="shared" si="21"/>
        <v>0</v>
      </c>
      <c r="AN30" s="94">
        <f t="shared" si="21"/>
        <v>0</v>
      </c>
      <c r="AO30" s="94">
        <f t="shared" si="21"/>
        <v>0</v>
      </c>
      <c r="AP30" s="94">
        <f t="shared" si="21"/>
        <v>0</v>
      </c>
      <c r="AQ30" s="94">
        <f t="shared" si="21"/>
        <v>0</v>
      </c>
      <c r="AR30" s="94">
        <f t="shared" si="21"/>
        <v>0</v>
      </c>
      <c r="AS30" s="94">
        <f t="shared" si="21"/>
        <v>0</v>
      </c>
      <c r="AT30" s="94">
        <f t="shared" si="21"/>
        <v>0</v>
      </c>
      <c r="AU30" s="94">
        <f t="shared" si="21"/>
        <v>0</v>
      </c>
      <c r="AV30" s="94">
        <f t="shared" si="21"/>
        <v>0</v>
      </c>
      <c r="AW30" s="94">
        <f t="shared" si="21"/>
        <v>0</v>
      </c>
      <c r="AX30" s="94">
        <f t="shared" si="21"/>
        <v>0</v>
      </c>
      <c r="AY30" s="94">
        <f t="shared" si="21"/>
        <v>0</v>
      </c>
      <c r="AZ30" s="94">
        <f t="shared" si="21"/>
        <v>0</v>
      </c>
      <c r="BA30" s="94">
        <f t="shared" si="21"/>
        <v>0</v>
      </c>
      <c r="BB30" s="94">
        <f t="shared" si="21"/>
        <v>0</v>
      </c>
      <c r="BC30" s="94">
        <f t="shared" si="21"/>
        <v>0</v>
      </c>
      <c r="BD30" s="94">
        <f t="shared" si="21"/>
        <v>0</v>
      </c>
      <c r="BE30" s="94">
        <f t="shared" si="21"/>
        <v>0</v>
      </c>
      <c r="BF30" s="94">
        <f t="shared" si="21"/>
        <v>0</v>
      </c>
      <c r="BG30" s="94">
        <f t="shared" si="21"/>
        <v>0</v>
      </c>
      <c r="BH30" s="94">
        <f t="shared" si="21"/>
        <v>0</v>
      </c>
      <c r="BI30" s="94">
        <f t="shared" si="21"/>
        <v>0</v>
      </c>
      <c r="BJ30" s="94">
        <f t="shared" si="21"/>
        <v>0</v>
      </c>
      <c r="BK30" s="94">
        <f t="shared" si="21"/>
        <v>0</v>
      </c>
      <c r="BL30" s="94">
        <f t="shared" si="21"/>
        <v>0</v>
      </c>
      <c r="BM30" s="94">
        <f t="shared" si="21"/>
        <v>0</v>
      </c>
      <c r="BN30" s="94">
        <f t="shared" si="21"/>
        <v>0</v>
      </c>
      <c r="BO30" s="94">
        <f t="shared" si="21"/>
        <v>0</v>
      </c>
      <c r="BP30" s="94">
        <f t="shared" si="21"/>
        <v>0</v>
      </c>
      <c r="BQ30" s="94">
        <f t="shared" si="21"/>
        <v>0</v>
      </c>
      <c r="BR30" s="94">
        <f t="shared" si="21"/>
        <v>0</v>
      </c>
      <c r="BS30" s="94">
        <f t="shared" si="21"/>
        <v>0</v>
      </c>
      <c r="BT30" s="94">
        <f t="shared" si="21"/>
        <v>0</v>
      </c>
      <c r="BU30" s="94">
        <f t="shared" si="21"/>
        <v>0</v>
      </c>
      <c r="BV30" s="94">
        <f t="shared" si="21"/>
        <v>0</v>
      </c>
      <c r="BW30" s="94">
        <f t="shared" si="21"/>
        <v>0</v>
      </c>
      <c r="BX30" s="94">
        <f t="shared" si="21"/>
        <v>0</v>
      </c>
      <c r="BY30" s="94">
        <f t="shared" si="21"/>
        <v>0</v>
      </c>
      <c r="BZ30" s="94">
        <f t="shared" si="21"/>
        <v>0</v>
      </c>
      <c r="CA30" s="94">
        <f t="shared" si="21"/>
        <v>0</v>
      </c>
      <c r="CB30" s="94">
        <f t="shared" si="21"/>
        <v>0</v>
      </c>
      <c r="CC30" s="94">
        <f t="shared" si="21"/>
        <v>0</v>
      </c>
      <c r="CD30" s="94">
        <f t="shared" si="21"/>
        <v>0</v>
      </c>
      <c r="CE30" s="94">
        <f t="shared" si="21"/>
        <v>0</v>
      </c>
      <c r="CF30" s="94">
        <f t="shared" si="21"/>
        <v>0</v>
      </c>
      <c r="CG30" s="94">
        <f t="shared" si="21"/>
        <v>0</v>
      </c>
    </row>
    <row r="31" spans="1:85" hidden="1" x14ac:dyDescent="0.35">
      <c r="A31" s="19">
        <v>4</v>
      </c>
      <c r="B31" s="95" t="str">
        <f>B3</f>
        <v>RÉAGIR ET DIALOGUER</v>
      </c>
      <c r="C31" s="138">
        <f>C25/$A$31</f>
        <v>0</v>
      </c>
      <c r="D31" s="138">
        <f t="shared" ref="D31:AJ31" si="22">D25/$A$31</f>
        <v>0</v>
      </c>
      <c r="E31" s="138">
        <f t="shared" si="22"/>
        <v>0</v>
      </c>
      <c r="F31" s="138">
        <f t="shared" si="22"/>
        <v>0</v>
      </c>
      <c r="G31" s="138">
        <f t="shared" si="22"/>
        <v>0</v>
      </c>
      <c r="H31" s="138">
        <f t="shared" si="22"/>
        <v>0</v>
      </c>
      <c r="I31" s="138">
        <f t="shared" si="22"/>
        <v>0</v>
      </c>
      <c r="J31" s="138">
        <f t="shared" si="22"/>
        <v>0</v>
      </c>
      <c r="K31" s="138">
        <f t="shared" si="22"/>
        <v>0</v>
      </c>
      <c r="L31" s="138">
        <f t="shared" si="22"/>
        <v>0</v>
      </c>
      <c r="M31" s="138">
        <f t="shared" si="22"/>
        <v>0</v>
      </c>
      <c r="N31" s="138">
        <f t="shared" si="22"/>
        <v>0</v>
      </c>
      <c r="O31" s="138">
        <f t="shared" si="22"/>
        <v>0</v>
      </c>
      <c r="P31" s="138">
        <f t="shared" si="22"/>
        <v>0</v>
      </c>
      <c r="Q31" s="138">
        <f t="shared" si="22"/>
        <v>0</v>
      </c>
      <c r="R31" s="138">
        <f t="shared" si="22"/>
        <v>0</v>
      </c>
      <c r="S31" s="138">
        <f t="shared" si="22"/>
        <v>0</v>
      </c>
      <c r="T31" s="138">
        <f t="shared" si="22"/>
        <v>0</v>
      </c>
      <c r="U31" s="138">
        <f t="shared" si="22"/>
        <v>0</v>
      </c>
      <c r="V31" s="138">
        <f t="shared" si="22"/>
        <v>0</v>
      </c>
      <c r="W31" s="138">
        <f t="shared" si="22"/>
        <v>0</v>
      </c>
      <c r="X31" s="138">
        <f t="shared" si="22"/>
        <v>0</v>
      </c>
      <c r="Y31" s="138">
        <f t="shared" si="22"/>
        <v>0</v>
      </c>
      <c r="Z31" s="138">
        <f t="shared" si="22"/>
        <v>0</v>
      </c>
      <c r="AA31" s="138">
        <f t="shared" si="22"/>
        <v>0</v>
      </c>
      <c r="AB31" s="138">
        <f t="shared" si="22"/>
        <v>0</v>
      </c>
      <c r="AC31" s="138">
        <f t="shared" si="22"/>
        <v>0</v>
      </c>
      <c r="AD31" s="138">
        <f t="shared" si="22"/>
        <v>0</v>
      </c>
      <c r="AE31" s="138">
        <f t="shared" si="22"/>
        <v>0</v>
      </c>
      <c r="AF31" s="138">
        <f t="shared" si="22"/>
        <v>0</v>
      </c>
      <c r="AG31" s="138">
        <f t="shared" si="22"/>
        <v>0</v>
      </c>
      <c r="AH31" s="138">
        <f t="shared" si="22"/>
        <v>0</v>
      </c>
      <c r="AI31" s="138">
        <f t="shared" si="22"/>
        <v>0</v>
      </c>
      <c r="AJ31" s="138">
        <f t="shared" si="22"/>
        <v>0</v>
      </c>
      <c r="AK31" s="138">
        <f t="shared" ref="AK31:CG31" si="23">AK25/$A$31</f>
        <v>0</v>
      </c>
      <c r="AL31" s="138">
        <f t="shared" si="23"/>
        <v>0</v>
      </c>
      <c r="AM31" s="138">
        <f t="shared" si="23"/>
        <v>0</v>
      </c>
      <c r="AN31" s="138">
        <f t="shared" si="23"/>
        <v>0</v>
      </c>
      <c r="AO31" s="138">
        <f t="shared" si="23"/>
        <v>0</v>
      </c>
      <c r="AP31" s="138">
        <f t="shared" si="23"/>
        <v>0</v>
      </c>
      <c r="AQ31" s="138">
        <f t="shared" si="23"/>
        <v>0</v>
      </c>
      <c r="AR31" s="138">
        <f t="shared" si="23"/>
        <v>0</v>
      </c>
      <c r="AS31" s="138">
        <f t="shared" si="23"/>
        <v>0</v>
      </c>
      <c r="AT31" s="138">
        <f t="shared" si="23"/>
        <v>0</v>
      </c>
      <c r="AU31" s="138">
        <f t="shared" si="23"/>
        <v>0</v>
      </c>
      <c r="AV31" s="138">
        <f t="shared" si="23"/>
        <v>0</v>
      </c>
      <c r="AW31" s="138">
        <f t="shared" si="23"/>
        <v>0</v>
      </c>
      <c r="AX31" s="138">
        <f t="shared" si="23"/>
        <v>0</v>
      </c>
      <c r="AY31" s="138">
        <f t="shared" si="23"/>
        <v>0</v>
      </c>
      <c r="AZ31" s="138">
        <f t="shared" si="23"/>
        <v>0</v>
      </c>
      <c r="BA31" s="138">
        <f t="shared" si="23"/>
        <v>0</v>
      </c>
      <c r="BB31" s="138">
        <f t="shared" si="23"/>
        <v>0</v>
      </c>
      <c r="BC31" s="138">
        <f t="shared" si="23"/>
        <v>0</v>
      </c>
      <c r="BD31" s="138">
        <f t="shared" si="23"/>
        <v>0</v>
      </c>
      <c r="BE31" s="138">
        <f t="shared" si="23"/>
        <v>0</v>
      </c>
      <c r="BF31" s="138">
        <f t="shared" si="23"/>
        <v>0</v>
      </c>
      <c r="BG31" s="138">
        <f t="shared" si="23"/>
        <v>0</v>
      </c>
      <c r="BH31" s="138">
        <f t="shared" si="23"/>
        <v>0</v>
      </c>
      <c r="BI31" s="138">
        <f t="shared" si="23"/>
        <v>0</v>
      </c>
      <c r="BJ31" s="138">
        <f t="shared" si="23"/>
        <v>0</v>
      </c>
      <c r="BK31" s="138">
        <f t="shared" si="23"/>
        <v>0</v>
      </c>
      <c r="BL31" s="138">
        <f t="shared" si="23"/>
        <v>0</v>
      </c>
      <c r="BM31" s="138">
        <f t="shared" si="23"/>
        <v>0</v>
      </c>
      <c r="BN31" s="138">
        <f t="shared" si="23"/>
        <v>0</v>
      </c>
      <c r="BO31" s="138">
        <f t="shared" si="23"/>
        <v>0</v>
      </c>
      <c r="BP31" s="138">
        <f t="shared" si="23"/>
        <v>0</v>
      </c>
      <c r="BQ31" s="138">
        <f t="shared" si="23"/>
        <v>0</v>
      </c>
      <c r="BR31" s="138">
        <f t="shared" si="23"/>
        <v>0</v>
      </c>
      <c r="BS31" s="138">
        <f t="shared" si="23"/>
        <v>0</v>
      </c>
      <c r="BT31" s="138">
        <f t="shared" si="23"/>
        <v>0</v>
      </c>
      <c r="BU31" s="138">
        <f t="shared" si="23"/>
        <v>0</v>
      </c>
      <c r="BV31" s="138">
        <f t="shared" si="23"/>
        <v>0</v>
      </c>
      <c r="BW31" s="138">
        <f t="shared" si="23"/>
        <v>0</v>
      </c>
      <c r="BX31" s="138">
        <f t="shared" si="23"/>
        <v>0</v>
      </c>
      <c r="BY31" s="138">
        <f t="shared" si="23"/>
        <v>0</v>
      </c>
      <c r="BZ31" s="138">
        <f t="shared" si="23"/>
        <v>0</v>
      </c>
      <c r="CA31" s="138">
        <f t="shared" si="23"/>
        <v>0</v>
      </c>
      <c r="CB31" s="138">
        <f t="shared" si="23"/>
        <v>0</v>
      </c>
      <c r="CC31" s="138">
        <f t="shared" si="23"/>
        <v>0</v>
      </c>
      <c r="CD31" s="138">
        <f t="shared" si="23"/>
        <v>0</v>
      </c>
      <c r="CE31" s="138">
        <f t="shared" si="23"/>
        <v>0</v>
      </c>
      <c r="CF31" s="138">
        <f t="shared" si="23"/>
        <v>0</v>
      </c>
      <c r="CG31" s="138">
        <f t="shared" si="23"/>
        <v>0</v>
      </c>
    </row>
    <row r="32" spans="1:85" hidden="1" x14ac:dyDescent="0.35">
      <c r="A32" s="19">
        <v>3</v>
      </c>
      <c r="B32" s="95" t="str">
        <f>B8</f>
        <v>COMPRENDRE À L’ORAL</v>
      </c>
      <c r="C32" s="138">
        <f>C26/$A$32</f>
        <v>0</v>
      </c>
      <c r="D32" s="138">
        <f t="shared" ref="D32:AJ32" si="24">D26/$A$32</f>
        <v>0</v>
      </c>
      <c r="E32" s="138">
        <f t="shared" si="24"/>
        <v>0</v>
      </c>
      <c r="F32" s="138">
        <f t="shared" si="24"/>
        <v>0</v>
      </c>
      <c r="G32" s="138">
        <f t="shared" si="24"/>
        <v>0</v>
      </c>
      <c r="H32" s="138">
        <f t="shared" si="24"/>
        <v>0</v>
      </c>
      <c r="I32" s="138">
        <f t="shared" si="24"/>
        <v>0</v>
      </c>
      <c r="J32" s="138">
        <f t="shared" si="24"/>
        <v>0</v>
      </c>
      <c r="K32" s="138">
        <f t="shared" si="24"/>
        <v>0</v>
      </c>
      <c r="L32" s="138">
        <f t="shared" si="24"/>
        <v>0</v>
      </c>
      <c r="M32" s="138">
        <f t="shared" si="24"/>
        <v>0</v>
      </c>
      <c r="N32" s="138">
        <f t="shared" si="24"/>
        <v>0</v>
      </c>
      <c r="O32" s="138">
        <f t="shared" si="24"/>
        <v>0</v>
      </c>
      <c r="P32" s="138">
        <f t="shared" si="24"/>
        <v>0</v>
      </c>
      <c r="Q32" s="138">
        <f t="shared" si="24"/>
        <v>0</v>
      </c>
      <c r="R32" s="138">
        <f t="shared" si="24"/>
        <v>0</v>
      </c>
      <c r="S32" s="138">
        <f t="shared" si="24"/>
        <v>0</v>
      </c>
      <c r="T32" s="138">
        <f t="shared" si="24"/>
        <v>0</v>
      </c>
      <c r="U32" s="138">
        <f t="shared" si="24"/>
        <v>0</v>
      </c>
      <c r="V32" s="138">
        <f t="shared" si="24"/>
        <v>0</v>
      </c>
      <c r="W32" s="138">
        <f t="shared" si="24"/>
        <v>0</v>
      </c>
      <c r="X32" s="138">
        <f t="shared" si="24"/>
        <v>0</v>
      </c>
      <c r="Y32" s="138">
        <f t="shared" si="24"/>
        <v>0</v>
      </c>
      <c r="Z32" s="138">
        <f t="shared" si="24"/>
        <v>0</v>
      </c>
      <c r="AA32" s="138">
        <f t="shared" si="24"/>
        <v>0</v>
      </c>
      <c r="AB32" s="138">
        <f t="shared" si="24"/>
        <v>0</v>
      </c>
      <c r="AC32" s="138">
        <f t="shared" si="24"/>
        <v>0</v>
      </c>
      <c r="AD32" s="138">
        <f t="shared" si="24"/>
        <v>0</v>
      </c>
      <c r="AE32" s="138">
        <f t="shared" si="24"/>
        <v>0</v>
      </c>
      <c r="AF32" s="138">
        <f t="shared" si="24"/>
        <v>0</v>
      </c>
      <c r="AG32" s="138">
        <f t="shared" si="24"/>
        <v>0</v>
      </c>
      <c r="AH32" s="138">
        <f t="shared" si="24"/>
        <v>0</v>
      </c>
      <c r="AI32" s="138">
        <f t="shared" si="24"/>
        <v>0</v>
      </c>
      <c r="AJ32" s="138">
        <f t="shared" si="24"/>
        <v>0</v>
      </c>
      <c r="AK32" s="138">
        <f t="shared" ref="AK32:CG32" si="25">AK26/$A$32</f>
        <v>0</v>
      </c>
      <c r="AL32" s="138">
        <f t="shared" si="25"/>
        <v>0</v>
      </c>
      <c r="AM32" s="138">
        <f t="shared" si="25"/>
        <v>0</v>
      </c>
      <c r="AN32" s="138">
        <f t="shared" si="25"/>
        <v>0</v>
      </c>
      <c r="AO32" s="138">
        <f t="shared" si="25"/>
        <v>0</v>
      </c>
      <c r="AP32" s="138">
        <f t="shared" si="25"/>
        <v>0</v>
      </c>
      <c r="AQ32" s="138">
        <f t="shared" si="25"/>
        <v>0</v>
      </c>
      <c r="AR32" s="138">
        <f t="shared" si="25"/>
        <v>0</v>
      </c>
      <c r="AS32" s="138">
        <f t="shared" si="25"/>
        <v>0</v>
      </c>
      <c r="AT32" s="138">
        <f t="shared" si="25"/>
        <v>0</v>
      </c>
      <c r="AU32" s="138">
        <f t="shared" si="25"/>
        <v>0</v>
      </c>
      <c r="AV32" s="138">
        <f t="shared" si="25"/>
        <v>0</v>
      </c>
      <c r="AW32" s="138">
        <f t="shared" si="25"/>
        <v>0</v>
      </c>
      <c r="AX32" s="138">
        <f t="shared" si="25"/>
        <v>0</v>
      </c>
      <c r="AY32" s="138">
        <f t="shared" si="25"/>
        <v>0</v>
      </c>
      <c r="AZ32" s="138">
        <f t="shared" si="25"/>
        <v>0</v>
      </c>
      <c r="BA32" s="138">
        <f t="shared" si="25"/>
        <v>0</v>
      </c>
      <c r="BB32" s="138">
        <f t="shared" si="25"/>
        <v>0</v>
      </c>
      <c r="BC32" s="138">
        <f t="shared" si="25"/>
        <v>0</v>
      </c>
      <c r="BD32" s="138">
        <f t="shared" si="25"/>
        <v>0</v>
      </c>
      <c r="BE32" s="138">
        <f t="shared" si="25"/>
        <v>0</v>
      </c>
      <c r="BF32" s="138">
        <f t="shared" si="25"/>
        <v>0</v>
      </c>
      <c r="BG32" s="138">
        <f t="shared" si="25"/>
        <v>0</v>
      </c>
      <c r="BH32" s="138">
        <f t="shared" si="25"/>
        <v>0</v>
      </c>
      <c r="BI32" s="138">
        <f t="shared" si="25"/>
        <v>0</v>
      </c>
      <c r="BJ32" s="138">
        <f t="shared" si="25"/>
        <v>0</v>
      </c>
      <c r="BK32" s="138">
        <f t="shared" si="25"/>
        <v>0</v>
      </c>
      <c r="BL32" s="138">
        <f t="shared" si="25"/>
        <v>0</v>
      </c>
      <c r="BM32" s="138">
        <f t="shared" si="25"/>
        <v>0</v>
      </c>
      <c r="BN32" s="138">
        <f t="shared" si="25"/>
        <v>0</v>
      </c>
      <c r="BO32" s="138">
        <f t="shared" si="25"/>
        <v>0</v>
      </c>
      <c r="BP32" s="138">
        <f t="shared" si="25"/>
        <v>0</v>
      </c>
      <c r="BQ32" s="138">
        <f t="shared" si="25"/>
        <v>0</v>
      </c>
      <c r="BR32" s="138">
        <f t="shared" si="25"/>
        <v>0</v>
      </c>
      <c r="BS32" s="138">
        <f t="shared" si="25"/>
        <v>0</v>
      </c>
      <c r="BT32" s="138">
        <f t="shared" si="25"/>
        <v>0</v>
      </c>
      <c r="BU32" s="138">
        <f t="shared" si="25"/>
        <v>0</v>
      </c>
      <c r="BV32" s="138">
        <f t="shared" si="25"/>
        <v>0</v>
      </c>
      <c r="BW32" s="138">
        <f t="shared" si="25"/>
        <v>0</v>
      </c>
      <c r="BX32" s="138">
        <f t="shared" si="25"/>
        <v>0</v>
      </c>
      <c r="BY32" s="138">
        <f t="shared" si="25"/>
        <v>0</v>
      </c>
      <c r="BZ32" s="138">
        <f t="shared" si="25"/>
        <v>0</v>
      </c>
      <c r="CA32" s="138">
        <f t="shared" si="25"/>
        <v>0</v>
      </c>
      <c r="CB32" s="138">
        <f t="shared" si="25"/>
        <v>0</v>
      </c>
      <c r="CC32" s="138">
        <f t="shared" si="25"/>
        <v>0</v>
      </c>
      <c r="CD32" s="138">
        <f t="shared" si="25"/>
        <v>0</v>
      </c>
      <c r="CE32" s="138">
        <f t="shared" si="25"/>
        <v>0</v>
      </c>
      <c r="CF32" s="138">
        <f t="shared" si="25"/>
        <v>0</v>
      </c>
      <c r="CG32" s="138">
        <f t="shared" si="25"/>
        <v>0</v>
      </c>
    </row>
    <row r="33" spans="1:85" hidden="1" x14ac:dyDescent="0.35">
      <c r="A33" s="19">
        <v>3</v>
      </c>
      <c r="B33" s="95" t="str">
        <f>B12</f>
        <v>PARLER EN CONTINU</v>
      </c>
      <c r="C33" s="138">
        <f>C27/$A$33</f>
        <v>0</v>
      </c>
      <c r="D33" s="138">
        <f t="shared" ref="D33:AJ33" si="26">D27/$A$33</f>
        <v>0</v>
      </c>
      <c r="E33" s="138">
        <f t="shared" si="26"/>
        <v>0</v>
      </c>
      <c r="F33" s="138">
        <f t="shared" si="26"/>
        <v>0</v>
      </c>
      <c r="G33" s="138">
        <f t="shared" si="26"/>
        <v>0</v>
      </c>
      <c r="H33" s="138">
        <f t="shared" si="26"/>
        <v>0</v>
      </c>
      <c r="I33" s="138">
        <f t="shared" si="26"/>
        <v>0</v>
      </c>
      <c r="J33" s="138">
        <f t="shared" si="26"/>
        <v>0</v>
      </c>
      <c r="K33" s="138">
        <f t="shared" si="26"/>
        <v>0</v>
      </c>
      <c r="L33" s="138">
        <f t="shared" si="26"/>
        <v>0</v>
      </c>
      <c r="M33" s="138">
        <f t="shared" si="26"/>
        <v>0</v>
      </c>
      <c r="N33" s="138">
        <f t="shared" si="26"/>
        <v>0</v>
      </c>
      <c r="O33" s="138">
        <f t="shared" si="26"/>
        <v>0</v>
      </c>
      <c r="P33" s="138">
        <f t="shared" si="26"/>
        <v>0</v>
      </c>
      <c r="Q33" s="138">
        <f t="shared" si="26"/>
        <v>0</v>
      </c>
      <c r="R33" s="138">
        <f t="shared" si="26"/>
        <v>0</v>
      </c>
      <c r="S33" s="138">
        <f t="shared" si="26"/>
        <v>0</v>
      </c>
      <c r="T33" s="138">
        <f t="shared" si="26"/>
        <v>0</v>
      </c>
      <c r="U33" s="138">
        <f t="shared" si="26"/>
        <v>0</v>
      </c>
      <c r="V33" s="138">
        <f t="shared" si="26"/>
        <v>0</v>
      </c>
      <c r="W33" s="138">
        <f t="shared" si="26"/>
        <v>0</v>
      </c>
      <c r="X33" s="138">
        <f t="shared" si="26"/>
        <v>0</v>
      </c>
      <c r="Y33" s="138">
        <f t="shared" si="26"/>
        <v>0</v>
      </c>
      <c r="Z33" s="138">
        <f t="shared" si="26"/>
        <v>0</v>
      </c>
      <c r="AA33" s="138">
        <f t="shared" si="26"/>
        <v>0</v>
      </c>
      <c r="AB33" s="138">
        <f t="shared" si="26"/>
        <v>0</v>
      </c>
      <c r="AC33" s="138">
        <f t="shared" si="26"/>
        <v>0</v>
      </c>
      <c r="AD33" s="138">
        <f t="shared" si="26"/>
        <v>0</v>
      </c>
      <c r="AE33" s="138">
        <f t="shared" si="26"/>
        <v>0</v>
      </c>
      <c r="AF33" s="138">
        <f t="shared" si="26"/>
        <v>0</v>
      </c>
      <c r="AG33" s="138">
        <f t="shared" si="26"/>
        <v>0</v>
      </c>
      <c r="AH33" s="138">
        <f t="shared" si="26"/>
        <v>0</v>
      </c>
      <c r="AI33" s="138">
        <f t="shared" si="26"/>
        <v>0</v>
      </c>
      <c r="AJ33" s="138">
        <f t="shared" si="26"/>
        <v>0</v>
      </c>
      <c r="AK33" s="138">
        <f t="shared" ref="AK33:CG33" si="27">AK27/$A$33</f>
        <v>0</v>
      </c>
      <c r="AL33" s="138">
        <f t="shared" si="27"/>
        <v>0</v>
      </c>
      <c r="AM33" s="138">
        <f t="shared" si="27"/>
        <v>0</v>
      </c>
      <c r="AN33" s="138">
        <f t="shared" si="27"/>
        <v>0</v>
      </c>
      <c r="AO33" s="138">
        <f t="shared" si="27"/>
        <v>0</v>
      </c>
      <c r="AP33" s="138">
        <f t="shared" si="27"/>
        <v>0</v>
      </c>
      <c r="AQ33" s="138">
        <f t="shared" si="27"/>
        <v>0</v>
      </c>
      <c r="AR33" s="138">
        <f t="shared" si="27"/>
        <v>0</v>
      </c>
      <c r="AS33" s="138">
        <f t="shared" si="27"/>
        <v>0</v>
      </c>
      <c r="AT33" s="138">
        <f t="shared" si="27"/>
        <v>0</v>
      </c>
      <c r="AU33" s="138">
        <f t="shared" si="27"/>
        <v>0</v>
      </c>
      <c r="AV33" s="138">
        <f t="shared" si="27"/>
        <v>0</v>
      </c>
      <c r="AW33" s="138">
        <f t="shared" si="27"/>
        <v>0</v>
      </c>
      <c r="AX33" s="138">
        <f t="shared" si="27"/>
        <v>0</v>
      </c>
      <c r="AY33" s="138">
        <f t="shared" si="27"/>
        <v>0</v>
      </c>
      <c r="AZ33" s="138">
        <f t="shared" si="27"/>
        <v>0</v>
      </c>
      <c r="BA33" s="138">
        <f t="shared" si="27"/>
        <v>0</v>
      </c>
      <c r="BB33" s="138">
        <f t="shared" si="27"/>
        <v>0</v>
      </c>
      <c r="BC33" s="138">
        <f t="shared" si="27"/>
        <v>0</v>
      </c>
      <c r="BD33" s="138">
        <f t="shared" si="27"/>
        <v>0</v>
      </c>
      <c r="BE33" s="138">
        <f t="shared" si="27"/>
        <v>0</v>
      </c>
      <c r="BF33" s="138">
        <f t="shared" si="27"/>
        <v>0</v>
      </c>
      <c r="BG33" s="138">
        <f t="shared" si="27"/>
        <v>0</v>
      </c>
      <c r="BH33" s="138">
        <f t="shared" si="27"/>
        <v>0</v>
      </c>
      <c r="BI33" s="138">
        <f t="shared" si="27"/>
        <v>0</v>
      </c>
      <c r="BJ33" s="138">
        <f t="shared" si="27"/>
        <v>0</v>
      </c>
      <c r="BK33" s="138">
        <f t="shared" si="27"/>
        <v>0</v>
      </c>
      <c r="BL33" s="138">
        <f t="shared" si="27"/>
        <v>0</v>
      </c>
      <c r="BM33" s="138">
        <f t="shared" si="27"/>
        <v>0</v>
      </c>
      <c r="BN33" s="138">
        <f t="shared" si="27"/>
        <v>0</v>
      </c>
      <c r="BO33" s="138">
        <f t="shared" si="27"/>
        <v>0</v>
      </c>
      <c r="BP33" s="138">
        <f t="shared" si="27"/>
        <v>0</v>
      </c>
      <c r="BQ33" s="138">
        <f t="shared" si="27"/>
        <v>0</v>
      </c>
      <c r="BR33" s="138">
        <f t="shared" si="27"/>
        <v>0</v>
      </c>
      <c r="BS33" s="138">
        <f t="shared" si="27"/>
        <v>0</v>
      </c>
      <c r="BT33" s="138">
        <f t="shared" si="27"/>
        <v>0</v>
      </c>
      <c r="BU33" s="138">
        <f t="shared" si="27"/>
        <v>0</v>
      </c>
      <c r="BV33" s="138">
        <f t="shared" si="27"/>
        <v>0</v>
      </c>
      <c r="BW33" s="138">
        <f t="shared" si="27"/>
        <v>0</v>
      </c>
      <c r="BX33" s="138">
        <f t="shared" si="27"/>
        <v>0</v>
      </c>
      <c r="BY33" s="138">
        <f t="shared" si="27"/>
        <v>0</v>
      </c>
      <c r="BZ33" s="138">
        <f t="shared" si="27"/>
        <v>0</v>
      </c>
      <c r="CA33" s="138">
        <f t="shared" si="27"/>
        <v>0</v>
      </c>
      <c r="CB33" s="138">
        <f t="shared" si="27"/>
        <v>0</v>
      </c>
      <c r="CC33" s="138">
        <f t="shared" si="27"/>
        <v>0</v>
      </c>
      <c r="CD33" s="138">
        <f t="shared" si="27"/>
        <v>0</v>
      </c>
      <c r="CE33" s="138">
        <f t="shared" si="27"/>
        <v>0</v>
      </c>
      <c r="CF33" s="138">
        <f t="shared" si="27"/>
        <v>0</v>
      </c>
      <c r="CG33" s="138">
        <f t="shared" si="27"/>
        <v>0</v>
      </c>
    </row>
    <row r="34" spans="1:85" hidden="1" x14ac:dyDescent="0.35">
      <c r="A34" s="19">
        <v>2</v>
      </c>
      <c r="B34" s="95" t="str">
        <f>B16</f>
        <v>LIRE</v>
      </c>
      <c r="C34" s="138">
        <f>C28/$A$34</f>
        <v>0</v>
      </c>
      <c r="D34" s="138">
        <f t="shared" ref="D34:AJ34" si="28">D28/$A$34</f>
        <v>0</v>
      </c>
      <c r="E34" s="138">
        <f t="shared" si="28"/>
        <v>0</v>
      </c>
      <c r="F34" s="138">
        <f t="shared" si="28"/>
        <v>0</v>
      </c>
      <c r="G34" s="138">
        <f t="shared" si="28"/>
        <v>0</v>
      </c>
      <c r="H34" s="138">
        <f t="shared" si="28"/>
        <v>0</v>
      </c>
      <c r="I34" s="138">
        <f t="shared" si="28"/>
        <v>0</v>
      </c>
      <c r="J34" s="138">
        <f t="shared" si="28"/>
        <v>0</v>
      </c>
      <c r="K34" s="138">
        <f t="shared" si="28"/>
        <v>0</v>
      </c>
      <c r="L34" s="138">
        <f t="shared" si="28"/>
        <v>0</v>
      </c>
      <c r="M34" s="138">
        <f t="shared" si="28"/>
        <v>0</v>
      </c>
      <c r="N34" s="138">
        <f t="shared" si="28"/>
        <v>0</v>
      </c>
      <c r="O34" s="138">
        <f t="shared" si="28"/>
        <v>0</v>
      </c>
      <c r="P34" s="138">
        <f t="shared" si="28"/>
        <v>0</v>
      </c>
      <c r="Q34" s="138">
        <f t="shared" si="28"/>
        <v>0</v>
      </c>
      <c r="R34" s="138">
        <f t="shared" si="28"/>
        <v>0</v>
      </c>
      <c r="S34" s="138">
        <f t="shared" si="28"/>
        <v>0</v>
      </c>
      <c r="T34" s="138">
        <f t="shared" si="28"/>
        <v>0</v>
      </c>
      <c r="U34" s="138">
        <f t="shared" si="28"/>
        <v>0</v>
      </c>
      <c r="V34" s="138">
        <f t="shared" si="28"/>
        <v>0</v>
      </c>
      <c r="W34" s="138">
        <f t="shared" si="28"/>
        <v>0</v>
      </c>
      <c r="X34" s="138">
        <f t="shared" si="28"/>
        <v>0</v>
      </c>
      <c r="Y34" s="138">
        <f t="shared" si="28"/>
        <v>0</v>
      </c>
      <c r="Z34" s="138">
        <f t="shared" si="28"/>
        <v>0</v>
      </c>
      <c r="AA34" s="138">
        <f t="shared" si="28"/>
        <v>0</v>
      </c>
      <c r="AB34" s="138">
        <f t="shared" si="28"/>
        <v>0</v>
      </c>
      <c r="AC34" s="138">
        <f t="shared" si="28"/>
        <v>0</v>
      </c>
      <c r="AD34" s="138">
        <f t="shared" si="28"/>
        <v>0</v>
      </c>
      <c r="AE34" s="138">
        <f t="shared" si="28"/>
        <v>0</v>
      </c>
      <c r="AF34" s="138">
        <f t="shared" si="28"/>
        <v>0</v>
      </c>
      <c r="AG34" s="138">
        <f t="shared" si="28"/>
        <v>0</v>
      </c>
      <c r="AH34" s="138">
        <f t="shared" si="28"/>
        <v>0</v>
      </c>
      <c r="AI34" s="138">
        <f t="shared" si="28"/>
        <v>0</v>
      </c>
      <c r="AJ34" s="138">
        <f t="shared" si="28"/>
        <v>0</v>
      </c>
      <c r="AK34" s="138">
        <f t="shared" ref="AK34:CG34" si="29">AK28/$A$34</f>
        <v>0</v>
      </c>
      <c r="AL34" s="138">
        <f t="shared" si="29"/>
        <v>0</v>
      </c>
      <c r="AM34" s="138">
        <f t="shared" si="29"/>
        <v>0</v>
      </c>
      <c r="AN34" s="138">
        <f t="shared" si="29"/>
        <v>0</v>
      </c>
      <c r="AO34" s="138">
        <f t="shared" si="29"/>
        <v>0</v>
      </c>
      <c r="AP34" s="138">
        <f t="shared" si="29"/>
        <v>0</v>
      </c>
      <c r="AQ34" s="138">
        <f t="shared" si="29"/>
        <v>0</v>
      </c>
      <c r="AR34" s="138">
        <f t="shared" si="29"/>
        <v>0</v>
      </c>
      <c r="AS34" s="138">
        <f t="shared" si="29"/>
        <v>0</v>
      </c>
      <c r="AT34" s="138">
        <f t="shared" si="29"/>
        <v>0</v>
      </c>
      <c r="AU34" s="138">
        <f t="shared" si="29"/>
        <v>0</v>
      </c>
      <c r="AV34" s="138">
        <f t="shared" si="29"/>
        <v>0</v>
      </c>
      <c r="AW34" s="138">
        <f t="shared" si="29"/>
        <v>0</v>
      </c>
      <c r="AX34" s="138">
        <f t="shared" si="29"/>
        <v>0</v>
      </c>
      <c r="AY34" s="138">
        <f t="shared" si="29"/>
        <v>0</v>
      </c>
      <c r="AZ34" s="138">
        <f t="shared" si="29"/>
        <v>0</v>
      </c>
      <c r="BA34" s="138">
        <f t="shared" si="29"/>
        <v>0</v>
      </c>
      <c r="BB34" s="138">
        <f t="shared" si="29"/>
        <v>0</v>
      </c>
      <c r="BC34" s="138">
        <f t="shared" si="29"/>
        <v>0</v>
      </c>
      <c r="BD34" s="138">
        <f t="shared" si="29"/>
        <v>0</v>
      </c>
      <c r="BE34" s="138">
        <f t="shared" si="29"/>
        <v>0</v>
      </c>
      <c r="BF34" s="138">
        <f t="shared" si="29"/>
        <v>0</v>
      </c>
      <c r="BG34" s="138">
        <f t="shared" si="29"/>
        <v>0</v>
      </c>
      <c r="BH34" s="138">
        <f t="shared" si="29"/>
        <v>0</v>
      </c>
      <c r="BI34" s="138">
        <f t="shared" si="29"/>
        <v>0</v>
      </c>
      <c r="BJ34" s="138">
        <f t="shared" si="29"/>
        <v>0</v>
      </c>
      <c r="BK34" s="138">
        <f t="shared" si="29"/>
        <v>0</v>
      </c>
      <c r="BL34" s="138">
        <f t="shared" si="29"/>
        <v>0</v>
      </c>
      <c r="BM34" s="138">
        <f t="shared" si="29"/>
        <v>0</v>
      </c>
      <c r="BN34" s="138">
        <f t="shared" si="29"/>
        <v>0</v>
      </c>
      <c r="BO34" s="138">
        <f t="shared" si="29"/>
        <v>0</v>
      </c>
      <c r="BP34" s="138">
        <f t="shared" si="29"/>
        <v>0</v>
      </c>
      <c r="BQ34" s="138">
        <f t="shared" si="29"/>
        <v>0</v>
      </c>
      <c r="BR34" s="138">
        <f t="shared" si="29"/>
        <v>0</v>
      </c>
      <c r="BS34" s="138">
        <f t="shared" si="29"/>
        <v>0</v>
      </c>
      <c r="BT34" s="138">
        <f t="shared" si="29"/>
        <v>0</v>
      </c>
      <c r="BU34" s="138">
        <f t="shared" si="29"/>
        <v>0</v>
      </c>
      <c r="BV34" s="138">
        <f t="shared" si="29"/>
        <v>0</v>
      </c>
      <c r="BW34" s="138">
        <f t="shared" si="29"/>
        <v>0</v>
      </c>
      <c r="BX34" s="138">
        <f t="shared" si="29"/>
        <v>0</v>
      </c>
      <c r="BY34" s="138">
        <f t="shared" si="29"/>
        <v>0</v>
      </c>
      <c r="BZ34" s="138">
        <f t="shared" si="29"/>
        <v>0</v>
      </c>
      <c r="CA34" s="138">
        <f t="shared" si="29"/>
        <v>0</v>
      </c>
      <c r="CB34" s="138">
        <f t="shared" si="29"/>
        <v>0</v>
      </c>
      <c r="CC34" s="138">
        <f t="shared" si="29"/>
        <v>0</v>
      </c>
      <c r="CD34" s="138">
        <f t="shared" si="29"/>
        <v>0</v>
      </c>
      <c r="CE34" s="138">
        <f t="shared" si="29"/>
        <v>0</v>
      </c>
      <c r="CF34" s="138">
        <f t="shared" si="29"/>
        <v>0</v>
      </c>
      <c r="CG34" s="138">
        <f t="shared" si="29"/>
        <v>0</v>
      </c>
    </row>
    <row r="35" spans="1:85" hidden="1" x14ac:dyDescent="0.35">
      <c r="A35" s="19">
        <v>5</v>
      </c>
      <c r="B35" s="95" t="str">
        <f>B19</f>
        <v>ÉCRIRE</v>
      </c>
      <c r="C35" s="138">
        <f>C29/$A$35</f>
        <v>0</v>
      </c>
      <c r="D35" s="138">
        <f t="shared" ref="D35:AJ35" si="30">D29/$A$35</f>
        <v>0</v>
      </c>
      <c r="E35" s="138">
        <f t="shared" si="30"/>
        <v>0</v>
      </c>
      <c r="F35" s="138">
        <f t="shared" si="30"/>
        <v>0</v>
      </c>
      <c r="G35" s="138">
        <f t="shared" si="30"/>
        <v>0</v>
      </c>
      <c r="H35" s="138">
        <f t="shared" si="30"/>
        <v>0</v>
      </c>
      <c r="I35" s="138">
        <f t="shared" si="30"/>
        <v>0</v>
      </c>
      <c r="J35" s="138">
        <f t="shared" si="30"/>
        <v>0</v>
      </c>
      <c r="K35" s="138">
        <f t="shared" si="30"/>
        <v>0</v>
      </c>
      <c r="L35" s="138">
        <f t="shared" si="30"/>
        <v>0</v>
      </c>
      <c r="M35" s="138">
        <f t="shared" si="30"/>
        <v>0</v>
      </c>
      <c r="N35" s="138">
        <f t="shared" si="30"/>
        <v>0</v>
      </c>
      <c r="O35" s="138">
        <f t="shared" si="30"/>
        <v>0</v>
      </c>
      <c r="P35" s="138">
        <f t="shared" si="30"/>
        <v>0</v>
      </c>
      <c r="Q35" s="138">
        <f t="shared" si="30"/>
        <v>0</v>
      </c>
      <c r="R35" s="138">
        <f t="shared" si="30"/>
        <v>0</v>
      </c>
      <c r="S35" s="138">
        <f t="shared" si="30"/>
        <v>0</v>
      </c>
      <c r="T35" s="138">
        <f t="shared" si="30"/>
        <v>0</v>
      </c>
      <c r="U35" s="138">
        <f t="shared" si="30"/>
        <v>0</v>
      </c>
      <c r="V35" s="138">
        <f t="shared" si="30"/>
        <v>0</v>
      </c>
      <c r="W35" s="138">
        <f t="shared" si="30"/>
        <v>0</v>
      </c>
      <c r="X35" s="138">
        <f t="shared" si="30"/>
        <v>0</v>
      </c>
      <c r="Y35" s="138">
        <f t="shared" si="30"/>
        <v>0</v>
      </c>
      <c r="Z35" s="138">
        <f t="shared" si="30"/>
        <v>0</v>
      </c>
      <c r="AA35" s="138">
        <f t="shared" si="30"/>
        <v>0</v>
      </c>
      <c r="AB35" s="138">
        <f t="shared" si="30"/>
        <v>0</v>
      </c>
      <c r="AC35" s="138">
        <f t="shared" si="30"/>
        <v>0</v>
      </c>
      <c r="AD35" s="138">
        <f t="shared" si="30"/>
        <v>0</v>
      </c>
      <c r="AE35" s="138">
        <f t="shared" si="30"/>
        <v>0</v>
      </c>
      <c r="AF35" s="138">
        <f t="shared" si="30"/>
        <v>0</v>
      </c>
      <c r="AG35" s="138">
        <f t="shared" si="30"/>
        <v>0</v>
      </c>
      <c r="AH35" s="138">
        <f t="shared" si="30"/>
        <v>0</v>
      </c>
      <c r="AI35" s="138">
        <f t="shared" si="30"/>
        <v>0</v>
      </c>
      <c r="AJ35" s="138">
        <f t="shared" si="30"/>
        <v>0</v>
      </c>
      <c r="AK35" s="138">
        <f t="shared" ref="AK35:CG35" si="31">AK29/$A$35</f>
        <v>0</v>
      </c>
      <c r="AL35" s="138">
        <f t="shared" si="31"/>
        <v>0</v>
      </c>
      <c r="AM35" s="138">
        <f t="shared" si="31"/>
        <v>0</v>
      </c>
      <c r="AN35" s="138">
        <f t="shared" si="31"/>
        <v>0</v>
      </c>
      <c r="AO35" s="138">
        <f t="shared" si="31"/>
        <v>0</v>
      </c>
      <c r="AP35" s="138">
        <f t="shared" si="31"/>
        <v>0</v>
      </c>
      <c r="AQ35" s="138">
        <f t="shared" si="31"/>
        <v>0</v>
      </c>
      <c r="AR35" s="138">
        <f t="shared" si="31"/>
        <v>0</v>
      </c>
      <c r="AS35" s="138">
        <f t="shared" si="31"/>
        <v>0</v>
      </c>
      <c r="AT35" s="138">
        <f t="shared" si="31"/>
        <v>0</v>
      </c>
      <c r="AU35" s="138">
        <f t="shared" si="31"/>
        <v>0</v>
      </c>
      <c r="AV35" s="138">
        <f t="shared" si="31"/>
        <v>0</v>
      </c>
      <c r="AW35" s="138">
        <f t="shared" si="31"/>
        <v>0</v>
      </c>
      <c r="AX35" s="138">
        <f t="shared" si="31"/>
        <v>0</v>
      </c>
      <c r="AY35" s="138">
        <f t="shared" si="31"/>
        <v>0</v>
      </c>
      <c r="AZ35" s="138">
        <f t="shared" si="31"/>
        <v>0</v>
      </c>
      <c r="BA35" s="138">
        <f t="shared" si="31"/>
        <v>0</v>
      </c>
      <c r="BB35" s="138">
        <f t="shared" si="31"/>
        <v>0</v>
      </c>
      <c r="BC35" s="138">
        <f t="shared" si="31"/>
        <v>0</v>
      </c>
      <c r="BD35" s="138">
        <f t="shared" si="31"/>
        <v>0</v>
      </c>
      <c r="BE35" s="138">
        <f t="shared" si="31"/>
        <v>0</v>
      </c>
      <c r="BF35" s="138">
        <f t="shared" si="31"/>
        <v>0</v>
      </c>
      <c r="BG35" s="138">
        <f t="shared" si="31"/>
        <v>0</v>
      </c>
      <c r="BH35" s="138">
        <f t="shared" si="31"/>
        <v>0</v>
      </c>
      <c r="BI35" s="138">
        <f t="shared" si="31"/>
        <v>0</v>
      </c>
      <c r="BJ35" s="138">
        <f t="shared" si="31"/>
        <v>0</v>
      </c>
      <c r="BK35" s="138">
        <f t="shared" si="31"/>
        <v>0</v>
      </c>
      <c r="BL35" s="138">
        <f t="shared" si="31"/>
        <v>0</v>
      </c>
      <c r="BM35" s="138">
        <f t="shared" si="31"/>
        <v>0</v>
      </c>
      <c r="BN35" s="138">
        <f t="shared" si="31"/>
        <v>0</v>
      </c>
      <c r="BO35" s="138">
        <f t="shared" si="31"/>
        <v>0</v>
      </c>
      <c r="BP35" s="138">
        <f t="shared" si="31"/>
        <v>0</v>
      </c>
      <c r="BQ35" s="138">
        <f t="shared" si="31"/>
        <v>0</v>
      </c>
      <c r="BR35" s="138">
        <f t="shared" si="31"/>
        <v>0</v>
      </c>
      <c r="BS35" s="138">
        <f t="shared" si="31"/>
        <v>0</v>
      </c>
      <c r="BT35" s="138">
        <f t="shared" si="31"/>
        <v>0</v>
      </c>
      <c r="BU35" s="138">
        <f t="shared" si="31"/>
        <v>0</v>
      </c>
      <c r="BV35" s="138">
        <f t="shared" si="31"/>
        <v>0</v>
      </c>
      <c r="BW35" s="138">
        <f t="shared" si="31"/>
        <v>0</v>
      </c>
      <c r="BX35" s="138">
        <f t="shared" si="31"/>
        <v>0</v>
      </c>
      <c r="BY35" s="138">
        <f t="shared" si="31"/>
        <v>0</v>
      </c>
      <c r="BZ35" s="138">
        <f t="shared" si="31"/>
        <v>0</v>
      </c>
      <c r="CA35" s="138">
        <f t="shared" si="31"/>
        <v>0</v>
      </c>
      <c r="CB35" s="138">
        <f t="shared" si="31"/>
        <v>0</v>
      </c>
      <c r="CC35" s="138">
        <f t="shared" si="31"/>
        <v>0</v>
      </c>
      <c r="CD35" s="138">
        <f t="shared" si="31"/>
        <v>0</v>
      </c>
      <c r="CE35" s="138">
        <f t="shared" si="31"/>
        <v>0</v>
      </c>
      <c r="CF35" s="138">
        <f t="shared" si="31"/>
        <v>0</v>
      </c>
      <c r="CG35" s="138">
        <f t="shared" si="31"/>
        <v>0</v>
      </c>
    </row>
    <row r="36" spans="1:85" hidden="1" x14ac:dyDescent="0.35">
      <c r="A36" s="19">
        <f>SUM(A31:A35)</f>
        <v>17</v>
      </c>
      <c r="B36" s="96" t="s">
        <v>29</v>
      </c>
      <c r="C36" s="139">
        <f>C30/$A$36</f>
        <v>0</v>
      </c>
      <c r="D36" s="139">
        <f t="shared" ref="D36:AJ36" si="32">D30/$A$36</f>
        <v>0</v>
      </c>
      <c r="E36" s="139">
        <f t="shared" si="32"/>
        <v>0</v>
      </c>
      <c r="F36" s="139">
        <f t="shared" si="32"/>
        <v>0</v>
      </c>
      <c r="G36" s="139">
        <f t="shared" si="32"/>
        <v>0</v>
      </c>
      <c r="H36" s="139">
        <f t="shared" si="32"/>
        <v>0</v>
      </c>
      <c r="I36" s="139">
        <f t="shared" si="32"/>
        <v>0</v>
      </c>
      <c r="J36" s="139">
        <f t="shared" si="32"/>
        <v>0</v>
      </c>
      <c r="K36" s="139">
        <f t="shared" si="32"/>
        <v>0</v>
      </c>
      <c r="L36" s="139">
        <f t="shared" si="32"/>
        <v>0</v>
      </c>
      <c r="M36" s="139">
        <f t="shared" si="32"/>
        <v>0</v>
      </c>
      <c r="N36" s="139">
        <f t="shared" si="32"/>
        <v>0</v>
      </c>
      <c r="O36" s="139">
        <f t="shared" si="32"/>
        <v>0</v>
      </c>
      <c r="P36" s="139">
        <f t="shared" si="32"/>
        <v>0</v>
      </c>
      <c r="Q36" s="139">
        <f t="shared" si="32"/>
        <v>0</v>
      </c>
      <c r="R36" s="139">
        <f t="shared" si="32"/>
        <v>0</v>
      </c>
      <c r="S36" s="139">
        <f t="shared" si="32"/>
        <v>0</v>
      </c>
      <c r="T36" s="139">
        <f t="shared" si="32"/>
        <v>0</v>
      </c>
      <c r="U36" s="139">
        <f t="shared" si="32"/>
        <v>0</v>
      </c>
      <c r="V36" s="139">
        <f t="shared" si="32"/>
        <v>0</v>
      </c>
      <c r="W36" s="139">
        <f t="shared" si="32"/>
        <v>0</v>
      </c>
      <c r="X36" s="139">
        <f t="shared" si="32"/>
        <v>0</v>
      </c>
      <c r="Y36" s="139">
        <f t="shared" si="32"/>
        <v>0</v>
      </c>
      <c r="Z36" s="139">
        <f t="shared" si="32"/>
        <v>0</v>
      </c>
      <c r="AA36" s="139">
        <f t="shared" si="32"/>
        <v>0</v>
      </c>
      <c r="AB36" s="139">
        <f t="shared" si="32"/>
        <v>0</v>
      </c>
      <c r="AC36" s="139">
        <f t="shared" si="32"/>
        <v>0</v>
      </c>
      <c r="AD36" s="139">
        <f t="shared" si="32"/>
        <v>0</v>
      </c>
      <c r="AE36" s="139">
        <f t="shared" si="32"/>
        <v>0</v>
      </c>
      <c r="AF36" s="139">
        <f t="shared" si="32"/>
        <v>0</v>
      </c>
      <c r="AG36" s="139">
        <f t="shared" si="32"/>
        <v>0</v>
      </c>
      <c r="AH36" s="139">
        <f t="shared" si="32"/>
        <v>0</v>
      </c>
      <c r="AI36" s="139">
        <f t="shared" si="32"/>
        <v>0</v>
      </c>
      <c r="AJ36" s="139">
        <f t="shared" si="32"/>
        <v>0</v>
      </c>
      <c r="AK36" s="139">
        <f t="shared" ref="AK36:CG36" si="33">AK30/$A$36</f>
        <v>0</v>
      </c>
      <c r="AL36" s="139">
        <f t="shared" si="33"/>
        <v>0</v>
      </c>
      <c r="AM36" s="139">
        <f t="shared" si="33"/>
        <v>0</v>
      </c>
      <c r="AN36" s="139">
        <f t="shared" si="33"/>
        <v>0</v>
      </c>
      <c r="AO36" s="139">
        <f t="shared" si="33"/>
        <v>0</v>
      </c>
      <c r="AP36" s="139">
        <f t="shared" si="33"/>
        <v>0</v>
      </c>
      <c r="AQ36" s="139">
        <f t="shared" si="33"/>
        <v>0</v>
      </c>
      <c r="AR36" s="139">
        <f t="shared" si="33"/>
        <v>0</v>
      </c>
      <c r="AS36" s="139">
        <f t="shared" si="33"/>
        <v>0</v>
      </c>
      <c r="AT36" s="139">
        <f t="shared" si="33"/>
        <v>0</v>
      </c>
      <c r="AU36" s="139">
        <f t="shared" si="33"/>
        <v>0</v>
      </c>
      <c r="AV36" s="139">
        <f t="shared" si="33"/>
        <v>0</v>
      </c>
      <c r="AW36" s="139">
        <f t="shared" si="33"/>
        <v>0</v>
      </c>
      <c r="AX36" s="139">
        <f t="shared" si="33"/>
        <v>0</v>
      </c>
      <c r="AY36" s="139">
        <f t="shared" si="33"/>
        <v>0</v>
      </c>
      <c r="AZ36" s="139">
        <f t="shared" si="33"/>
        <v>0</v>
      </c>
      <c r="BA36" s="139">
        <f t="shared" si="33"/>
        <v>0</v>
      </c>
      <c r="BB36" s="139">
        <f t="shared" si="33"/>
        <v>0</v>
      </c>
      <c r="BC36" s="139">
        <f t="shared" si="33"/>
        <v>0</v>
      </c>
      <c r="BD36" s="139">
        <f t="shared" si="33"/>
        <v>0</v>
      </c>
      <c r="BE36" s="139">
        <f t="shared" si="33"/>
        <v>0</v>
      </c>
      <c r="BF36" s="139">
        <f t="shared" si="33"/>
        <v>0</v>
      </c>
      <c r="BG36" s="139">
        <f t="shared" si="33"/>
        <v>0</v>
      </c>
      <c r="BH36" s="139">
        <f t="shared" si="33"/>
        <v>0</v>
      </c>
      <c r="BI36" s="139">
        <f t="shared" si="33"/>
        <v>0</v>
      </c>
      <c r="BJ36" s="139">
        <f t="shared" si="33"/>
        <v>0</v>
      </c>
      <c r="BK36" s="139">
        <f t="shared" si="33"/>
        <v>0</v>
      </c>
      <c r="BL36" s="139">
        <f t="shared" si="33"/>
        <v>0</v>
      </c>
      <c r="BM36" s="139">
        <f t="shared" si="33"/>
        <v>0</v>
      </c>
      <c r="BN36" s="139">
        <f t="shared" si="33"/>
        <v>0</v>
      </c>
      <c r="BO36" s="139">
        <f t="shared" si="33"/>
        <v>0</v>
      </c>
      <c r="BP36" s="139">
        <f t="shared" si="33"/>
        <v>0</v>
      </c>
      <c r="BQ36" s="139">
        <f t="shared" si="33"/>
        <v>0</v>
      </c>
      <c r="BR36" s="139">
        <f t="shared" si="33"/>
        <v>0</v>
      </c>
      <c r="BS36" s="139">
        <f t="shared" si="33"/>
        <v>0</v>
      </c>
      <c r="BT36" s="139">
        <f t="shared" si="33"/>
        <v>0</v>
      </c>
      <c r="BU36" s="139">
        <f t="shared" si="33"/>
        <v>0</v>
      </c>
      <c r="BV36" s="139">
        <f t="shared" si="33"/>
        <v>0</v>
      </c>
      <c r="BW36" s="139">
        <f t="shared" si="33"/>
        <v>0</v>
      </c>
      <c r="BX36" s="139">
        <f t="shared" si="33"/>
        <v>0</v>
      </c>
      <c r="BY36" s="139">
        <f t="shared" si="33"/>
        <v>0</v>
      </c>
      <c r="BZ36" s="139">
        <f t="shared" si="33"/>
        <v>0</v>
      </c>
      <c r="CA36" s="139">
        <f t="shared" si="33"/>
        <v>0</v>
      </c>
      <c r="CB36" s="139">
        <f t="shared" si="33"/>
        <v>0</v>
      </c>
      <c r="CC36" s="139">
        <f t="shared" si="33"/>
        <v>0</v>
      </c>
      <c r="CD36" s="139">
        <f t="shared" si="33"/>
        <v>0</v>
      </c>
      <c r="CE36" s="139">
        <f t="shared" si="33"/>
        <v>0</v>
      </c>
      <c r="CF36" s="139">
        <f t="shared" si="33"/>
        <v>0</v>
      </c>
      <c r="CG36" s="139">
        <f t="shared" si="33"/>
        <v>0</v>
      </c>
    </row>
  </sheetData>
  <sheetProtection algorithmName="SHA-512" hashValue="z7rw4hKGxESxQ5O0sbEQwhm1ooWCiIH4kq58398SvpQ/pfOLz5O52nIMYuQc002F4peJYGhl0ESSwRV3VaUUrQ==" saltValue="X5AjT91dI+6e/QJ2a2vNrg==" spinCount="100000" sheet="1" objects="1" scenarios="1"/>
  <customSheetViews>
    <customSheetView guid="{290D983C-61CA-46F9-BA33-62726F92F25E}" hiddenColumns="1" topLeftCell="B1">
      <selection sqref="A1:IV65536"/>
      <pageMargins left="0.7" right="0.7" top="0.75" bottom="0.75" header="0.3" footer="0.3"/>
    </customSheetView>
  </customSheetViews>
  <conditionalFormatting sqref="C3:CG3">
    <cfRule type="cellIs" dxfId="272" priority="33" stopIfTrue="1" operator="greaterThan">
      <formula>0.75</formula>
    </cfRule>
    <cfRule type="cellIs" dxfId="271" priority="35" stopIfTrue="1" operator="between">
      <formula>0.26</formula>
      <formula>0.5</formula>
    </cfRule>
    <cfRule type="cellIs" dxfId="270" priority="36" stopIfTrue="1" operator="lessThan">
      <formula>0.26</formula>
    </cfRule>
  </conditionalFormatting>
  <conditionalFormatting sqref="C3:CG3">
    <cfRule type="cellIs" dxfId="269" priority="34" operator="between">
      <formula>0.51</formula>
      <formula>0.75</formula>
    </cfRule>
  </conditionalFormatting>
  <conditionalFormatting sqref="C8:CG8">
    <cfRule type="cellIs" dxfId="268" priority="14" operator="between">
      <formula>0.51</formula>
      <formula>0.75</formula>
    </cfRule>
  </conditionalFormatting>
  <conditionalFormatting sqref="C8:CG8">
    <cfRule type="cellIs" dxfId="267" priority="13" stopIfTrue="1" operator="greaterThan">
      <formula>0.75</formula>
    </cfRule>
    <cfRule type="cellIs" dxfId="266" priority="15" stopIfTrue="1" operator="between">
      <formula>0.26</formula>
      <formula>0.5</formula>
    </cfRule>
    <cfRule type="cellIs" dxfId="265" priority="16" stopIfTrue="1" operator="lessThan">
      <formula>0.26</formula>
    </cfRule>
  </conditionalFormatting>
  <conditionalFormatting sqref="C12:CG12">
    <cfRule type="cellIs" dxfId="264" priority="9" stopIfTrue="1" operator="greaterThan">
      <formula>0.75</formula>
    </cfRule>
    <cfRule type="cellIs" dxfId="263" priority="11" stopIfTrue="1" operator="between">
      <formula>0.26</formula>
      <formula>0.5</formula>
    </cfRule>
    <cfRule type="cellIs" dxfId="262" priority="12" stopIfTrue="1" operator="lessThan">
      <formula>0.26</formula>
    </cfRule>
  </conditionalFormatting>
  <conditionalFormatting sqref="C12:CG12">
    <cfRule type="cellIs" dxfId="261" priority="10" operator="between">
      <formula>0.51</formula>
      <formula>0.75</formula>
    </cfRule>
  </conditionalFormatting>
  <conditionalFormatting sqref="C16:CG16">
    <cfRule type="cellIs" dxfId="260" priority="5" stopIfTrue="1" operator="greaterThan">
      <formula>0.75</formula>
    </cfRule>
    <cfRule type="cellIs" dxfId="259" priority="7" stopIfTrue="1" operator="between">
      <formula>0.26</formula>
      <formula>0.5</formula>
    </cfRule>
    <cfRule type="cellIs" dxfId="258" priority="8" stopIfTrue="1" operator="lessThan">
      <formula>0.26</formula>
    </cfRule>
  </conditionalFormatting>
  <conditionalFormatting sqref="C16:CG16">
    <cfRule type="cellIs" dxfId="257" priority="6" operator="between">
      <formula>0.51</formula>
      <formula>0.75</formula>
    </cfRule>
  </conditionalFormatting>
  <conditionalFormatting sqref="C19:CG19">
    <cfRule type="cellIs" dxfId="256" priority="1" stopIfTrue="1" operator="greaterThan">
      <formula>0.75</formula>
    </cfRule>
    <cfRule type="cellIs" dxfId="255" priority="3" stopIfTrue="1" operator="between">
      <formula>0.26</formula>
      <formula>0.5</formula>
    </cfRule>
    <cfRule type="cellIs" dxfId="254" priority="4" stopIfTrue="1" operator="lessThan">
      <formula>0.26</formula>
    </cfRule>
  </conditionalFormatting>
  <conditionalFormatting sqref="C19:CG19">
    <cfRule type="cellIs" dxfId="253" priority="2" operator="between">
      <formula>0.51</formula>
      <formula>0.75</formula>
    </cfRule>
  </conditionalFormatting>
  <dataValidations count="1">
    <dataValidation type="list" allowBlank="1" showDropDown="1" showInputMessage="1" showErrorMessage="1" errorTitle="Erreur de saisie" error="Saisir X ou x" sqref="C4:CG7 C9:CG11 C13:CG15 C17:CG18 C20:CG24">
      <formula1>$CJ$1:$CJ$2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J60"/>
  <sheetViews>
    <sheetView showGridLines="0" showRowColHeaders="0" zoomScaleNormal="100" workbookViewId="0">
      <pane xSplit="2" ySplit="1" topLeftCell="C2" activePane="bottomRight" state="frozen"/>
      <selection activeCell="B4" sqref="B4:D4"/>
      <selection pane="topRight" activeCell="B4" sqref="B4:D4"/>
      <selection pane="bottomLeft" activeCell="B4" sqref="B4:D4"/>
      <selection pane="bottomRight" activeCell="C1" sqref="C1:CG1"/>
    </sheetView>
  </sheetViews>
  <sheetFormatPr baseColWidth="10" defaultRowHeight="18.75" x14ac:dyDescent="0.2"/>
  <cols>
    <col min="1" max="1" width="9" style="42" hidden="1" customWidth="1"/>
    <col min="2" max="2" width="53" style="129" customWidth="1"/>
    <col min="3" max="85" width="4.140625" style="199" customWidth="1"/>
    <col min="86" max="86" width="17.5703125" style="199" bestFit="1" customWidth="1"/>
    <col min="87" max="87" width="10.28515625" style="129" customWidth="1"/>
    <col min="88" max="88" width="11.42578125" style="129" hidden="1" customWidth="1"/>
    <col min="89" max="16384" width="11.42578125" style="129"/>
  </cols>
  <sheetData>
    <row r="1" spans="1:88" ht="127.5" customHeight="1" x14ac:dyDescent="0.2">
      <c r="B1" s="167" t="str">
        <f>Compétences!D1</f>
        <v>Compétence 3 - Les principaux éléments de mathématiques - palier 2</v>
      </c>
      <c r="C1" s="423" t="str">
        <f>IF(Liste!$B23&lt;&gt;"",Liste!$H23,"")</f>
        <v/>
      </c>
      <c r="D1" s="423" t="str">
        <f>IF(Liste!$B24&lt;&gt;"",Liste!$H24,"")</f>
        <v/>
      </c>
      <c r="E1" s="423" t="str">
        <f>IF(Liste!$B25&lt;&gt;"",Liste!$H25,"")</f>
        <v/>
      </c>
      <c r="F1" s="423" t="str">
        <f>IF(Liste!$B26&lt;&gt;"",Liste!$H26,"")</f>
        <v/>
      </c>
      <c r="G1" s="423" t="str">
        <f>IF(Liste!$B27&lt;&gt;"",Liste!$H27,"")</f>
        <v/>
      </c>
      <c r="H1" s="423" t="str">
        <f>IF(Liste!$B28&lt;&gt;"",Liste!$H28,"")</f>
        <v/>
      </c>
      <c r="I1" s="423" t="str">
        <f>IF(Liste!$B29&lt;&gt;"",Liste!$H29,"")</f>
        <v/>
      </c>
      <c r="J1" s="423" t="str">
        <f>IF(Liste!$B30&lt;&gt;"",Liste!$H30,"")</f>
        <v/>
      </c>
      <c r="K1" s="423" t="str">
        <f>IF(Liste!$B31&lt;&gt;"",Liste!$H31,"")</f>
        <v/>
      </c>
      <c r="L1" s="423" t="str">
        <f>IF(Liste!$B32&lt;&gt;"",Liste!$H32,"")</f>
        <v/>
      </c>
      <c r="M1" s="423" t="str">
        <f>IF(Liste!$B33&lt;&gt;"",Liste!$H33,"")</f>
        <v/>
      </c>
      <c r="N1" s="423" t="str">
        <f>IF(Liste!$B34&lt;&gt;"",Liste!$H34,"")</f>
        <v/>
      </c>
      <c r="O1" s="423" t="str">
        <f>IF(Liste!$B35&lt;&gt;"",Liste!$H35,"")</f>
        <v/>
      </c>
      <c r="P1" s="423" t="str">
        <f>IF(Liste!$B36&lt;&gt;"",Liste!$H36,"")</f>
        <v/>
      </c>
      <c r="Q1" s="423" t="str">
        <f>IF(Liste!$B37&lt;&gt;"",Liste!$H37,"")</f>
        <v/>
      </c>
      <c r="R1" s="423" t="str">
        <f>IF(Liste!$B38&lt;&gt;"",Liste!$H38,"")</f>
        <v/>
      </c>
      <c r="S1" s="423" t="str">
        <f>IF(Liste!$B39&lt;&gt;"",Liste!$H39,"")</f>
        <v/>
      </c>
      <c r="T1" s="423" t="str">
        <f>IF(Liste!$B40&lt;&gt;"",Liste!$H40,"")</f>
        <v/>
      </c>
      <c r="U1" s="423" t="str">
        <f>IF(Liste!$B41&lt;&gt;"",Liste!$H41,"")</f>
        <v/>
      </c>
      <c r="V1" s="423" t="str">
        <f>IF(Liste!$B42&lt;&gt;"",Liste!$H42,"")</f>
        <v/>
      </c>
      <c r="W1" s="423" t="str">
        <f>IF(Liste!$B43&lt;&gt;"",Liste!$H43,"")</f>
        <v/>
      </c>
      <c r="X1" s="423" t="str">
        <f>IF(Liste!$B44&lt;&gt;"",Liste!$H44,"")</f>
        <v/>
      </c>
      <c r="Y1" s="423" t="str">
        <f>IF(Liste!$B45&lt;&gt;"",Liste!$H45,"")</f>
        <v/>
      </c>
      <c r="Z1" s="423" t="str">
        <f>IF(Liste!$B46&lt;&gt;"",Liste!$H46,"")</f>
        <v/>
      </c>
      <c r="AA1" s="423" t="str">
        <f>IF(Liste!$B47&lt;&gt;"",Liste!$H47,"")</f>
        <v/>
      </c>
      <c r="AB1" s="423" t="str">
        <f>IF(Liste!$B48&lt;&gt;"",Liste!$H48,"")</f>
        <v/>
      </c>
      <c r="AC1" s="423" t="str">
        <f>IF(Liste!$B49&lt;&gt;"",Liste!$H49,"")</f>
        <v/>
      </c>
      <c r="AD1" s="423" t="str">
        <f>IF(Liste!$B50&lt;&gt;"",Liste!$H50,"")</f>
        <v/>
      </c>
      <c r="AE1" s="423" t="str">
        <f>IF(Liste!$B51&lt;&gt;"",Liste!$H51,"")</f>
        <v/>
      </c>
      <c r="AF1" s="423" t="str">
        <f>IF(Liste!$B52&lt;&gt;"",Liste!$H52,"")</f>
        <v/>
      </c>
      <c r="AG1" s="423" t="str">
        <f>IF(Liste!$B53&lt;&gt;"",Liste!$H53,"")</f>
        <v/>
      </c>
      <c r="AH1" s="423" t="str">
        <f>IF(Liste!$B54&lt;&gt;"",Liste!$H54,"")</f>
        <v/>
      </c>
      <c r="AI1" s="423" t="str">
        <f>IF(Liste!$B55&lt;&gt;"",Liste!$H55,"")</f>
        <v/>
      </c>
      <c r="AJ1" s="423" t="str">
        <f>IF(Liste!$B56&lt;&gt;"",Liste!$H56,"")</f>
        <v/>
      </c>
      <c r="AK1" s="423" t="str">
        <f>IF(Liste!$B57&lt;&gt;"",Liste!$H57,"")</f>
        <v/>
      </c>
      <c r="AL1" s="423" t="str">
        <f>IF(Liste!$B58&lt;&gt;"",Liste!$H58,"")</f>
        <v/>
      </c>
      <c r="AM1" s="423" t="str">
        <f>IF(Liste!$B59&lt;&gt;"",Liste!$H59,"")</f>
        <v/>
      </c>
      <c r="AN1" s="423" t="str">
        <f>IF(Liste!$B60&lt;&gt;"",Liste!$H60,"")</f>
        <v/>
      </c>
      <c r="AO1" s="423" t="str">
        <f>IF(Liste!$B61&lt;&gt;"",Liste!$H61,"")</f>
        <v/>
      </c>
      <c r="AP1" s="423" t="str">
        <f>IF(Liste!$B62&lt;&gt;"",Liste!$H62,"")</f>
        <v/>
      </c>
      <c r="AQ1" s="423" t="str">
        <f>IF(Liste!$B63&lt;&gt;"",Liste!$H63,"")</f>
        <v/>
      </c>
      <c r="AR1" s="423" t="str">
        <f>IF(Liste!$B64&lt;&gt;"",Liste!$H64,"")</f>
        <v/>
      </c>
      <c r="AS1" s="423" t="str">
        <f>IF(Liste!$B65&lt;&gt;"",Liste!$H65,"")</f>
        <v/>
      </c>
      <c r="AT1" s="423" t="str">
        <f>IF(Liste!$B66&lt;&gt;"",Liste!$H66,"")</f>
        <v/>
      </c>
      <c r="AU1" s="423" t="str">
        <f>IF(Liste!$B67&lt;&gt;"",Liste!$H67,"")</f>
        <v/>
      </c>
      <c r="AV1" s="423" t="str">
        <f>IF(Liste!$B68&lt;&gt;"",Liste!$H68,"")</f>
        <v/>
      </c>
      <c r="AW1" s="423" t="str">
        <f>IF(Liste!$B69&lt;&gt;"",Liste!$H69,"")</f>
        <v/>
      </c>
      <c r="AX1" s="423" t="str">
        <f>IF(Liste!$B70&lt;&gt;"",Liste!$H70,"")</f>
        <v/>
      </c>
      <c r="AY1" s="423" t="str">
        <f>IF(Liste!$B71&lt;&gt;"",Liste!$H71,"")</f>
        <v/>
      </c>
      <c r="AZ1" s="423" t="str">
        <f>IF(Liste!$B72&lt;&gt;"",Liste!$H72,"")</f>
        <v/>
      </c>
      <c r="BA1" s="423" t="str">
        <f>IF(Liste!$B73&lt;&gt;"",Liste!$H73,"")</f>
        <v/>
      </c>
      <c r="BB1" s="423" t="str">
        <f>IF(Liste!$B74&lt;&gt;"",Liste!$H74,"")</f>
        <v/>
      </c>
      <c r="BC1" s="423" t="str">
        <f>IF(Liste!$B75&lt;&gt;"",Liste!$H75,"")</f>
        <v/>
      </c>
      <c r="BD1" s="423" t="str">
        <f>IF(Liste!$B76&lt;&gt;"",Liste!$H76,"")</f>
        <v/>
      </c>
      <c r="BE1" s="423" t="str">
        <f>IF(Liste!$B77&lt;&gt;"",Liste!$H77,"")</f>
        <v/>
      </c>
      <c r="BF1" s="423" t="str">
        <f>IF(Liste!$B78&lt;&gt;"",Liste!$H78,"")</f>
        <v/>
      </c>
      <c r="BG1" s="423" t="str">
        <f>IF(Liste!$B79&lt;&gt;"",Liste!$H79,"")</f>
        <v/>
      </c>
      <c r="BH1" s="423" t="str">
        <f>IF(Liste!$B80&lt;&gt;"",Liste!$H80,"")</f>
        <v/>
      </c>
      <c r="BI1" s="423" t="str">
        <f>IF(Liste!$B81&lt;&gt;"",Liste!$H81,"")</f>
        <v/>
      </c>
      <c r="BJ1" s="423" t="str">
        <f>IF(Liste!$B82&lt;&gt;"",Liste!$H82,"")</f>
        <v/>
      </c>
      <c r="BK1" s="423" t="str">
        <f>IF(Liste!$B83&lt;&gt;"",Liste!$H83,"")</f>
        <v/>
      </c>
      <c r="BL1" s="423" t="str">
        <f>IF(Liste!$B84&lt;&gt;"",Liste!$H84,"")</f>
        <v/>
      </c>
      <c r="BM1" s="423" t="str">
        <f>IF(Liste!$B85&lt;&gt;"",Liste!$H85,"")</f>
        <v/>
      </c>
      <c r="BN1" s="423" t="str">
        <f>IF(Liste!$B86&lt;&gt;"",Liste!$H86,"")</f>
        <v/>
      </c>
      <c r="BO1" s="423" t="str">
        <f>IF(Liste!$B87&lt;&gt;"",Liste!$H87,"")</f>
        <v/>
      </c>
      <c r="BP1" s="423" t="str">
        <f>IF(Liste!$B88&lt;&gt;"",Liste!$H88,"")</f>
        <v/>
      </c>
      <c r="BQ1" s="423" t="str">
        <f>IF(Liste!$B89&lt;&gt;"",Liste!$H89,"")</f>
        <v/>
      </c>
      <c r="BR1" s="423" t="str">
        <f>IF(Liste!$B90&lt;&gt;"",Liste!$H90,"")</f>
        <v/>
      </c>
      <c r="BS1" s="423" t="str">
        <f>IF(Liste!$B91&lt;&gt;"",Liste!$H91,"")</f>
        <v/>
      </c>
      <c r="BT1" s="423" t="str">
        <f>IF(Liste!$B92&lt;&gt;"",Liste!$H92,"")</f>
        <v/>
      </c>
      <c r="BU1" s="423" t="str">
        <f>IF(Liste!$B93&lt;&gt;"",Liste!$H93,"")</f>
        <v/>
      </c>
      <c r="BV1" s="423" t="str">
        <f>IF(Liste!$B94&lt;&gt;"",Liste!$H94,"")</f>
        <v/>
      </c>
      <c r="BW1" s="423" t="str">
        <f>IF(Liste!$B95&lt;&gt;"",Liste!$H95,"")</f>
        <v/>
      </c>
      <c r="BX1" s="423" t="str">
        <f>IF(Liste!$B96&lt;&gt;"",Liste!$H96,"")</f>
        <v/>
      </c>
      <c r="BY1" s="423" t="str">
        <f>IF(Liste!$B97&lt;&gt;"",Liste!$H97,"")</f>
        <v/>
      </c>
      <c r="BZ1" s="423" t="str">
        <f>IF(Liste!$B98&lt;&gt;"",Liste!$H98,"")</f>
        <v/>
      </c>
      <c r="CA1" s="423" t="str">
        <f>IF(Liste!$B99&lt;&gt;"",Liste!$H99,"")</f>
        <v/>
      </c>
      <c r="CB1" s="423" t="str">
        <f>IF(Liste!$B100&lt;&gt;"",Liste!$H100,"")</f>
        <v/>
      </c>
      <c r="CC1" s="423" t="str">
        <f>IF(Liste!$B101&lt;&gt;"",Liste!$H101,"")</f>
        <v/>
      </c>
      <c r="CD1" s="423" t="str">
        <f>IF(Liste!$B102&lt;&gt;"",Liste!$H102,"")</f>
        <v/>
      </c>
      <c r="CE1" s="423" t="str">
        <f>IF(Liste!$B103&lt;&gt;"",Liste!$H103,"")</f>
        <v/>
      </c>
      <c r="CF1" s="423" t="str">
        <f>IF(Liste!$B104&lt;&gt;"",Liste!$H104,"")</f>
        <v/>
      </c>
      <c r="CG1" s="423" t="str">
        <f>IF(Liste!$B105&lt;&gt;"",Liste!$H105,"")</f>
        <v/>
      </c>
      <c r="CH1" s="288"/>
      <c r="CJ1" s="129" t="s">
        <v>191</v>
      </c>
    </row>
    <row r="2" spans="1:88" ht="69.75" customHeight="1" x14ac:dyDescent="0.2">
      <c r="B2" s="168" t="s">
        <v>30</v>
      </c>
      <c r="C2" s="86"/>
      <c r="D2" s="86"/>
      <c r="E2" s="86"/>
      <c r="F2" s="86"/>
      <c r="G2" s="86"/>
      <c r="H2" s="86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6"/>
      <c r="CH2" s="289"/>
      <c r="CJ2" s="129" t="s">
        <v>20</v>
      </c>
    </row>
    <row r="3" spans="1:88" s="197" customFormat="1" x14ac:dyDescent="0.2">
      <c r="A3" s="42">
        <v>8</v>
      </c>
      <c r="B3" s="88" t="str">
        <f>Compétences!D3</f>
        <v>NOMBRES ET CALCUL</v>
      </c>
      <c r="C3" s="315">
        <f>COUNTA(C4:C11)/$A$3</f>
        <v>0</v>
      </c>
      <c r="D3" s="315">
        <f t="shared" ref="D3:BO3" si="0">COUNTA(D4:D11)/$A$3</f>
        <v>0</v>
      </c>
      <c r="E3" s="315">
        <f t="shared" si="0"/>
        <v>0</v>
      </c>
      <c r="F3" s="315">
        <f t="shared" si="0"/>
        <v>0</v>
      </c>
      <c r="G3" s="315">
        <f t="shared" si="0"/>
        <v>0</v>
      </c>
      <c r="H3" s="315">
        <f t="shared" si="0"/>
        <v>0</v>
      </c>
      <c r="I3" s="315">
        <f t="shared" si="0"/>
        <v>0</v>
      </c>
      <c r="J3" s="315">
        <f t="shared" si="0"/>
        <v>0</v>
      </c>
      <c r="K3" s="315">
        <f t="shared" si="0"/>
        <v>0</v>
      </c>
      <c r="L3" s="315">
        <f t="shared" si="0"/>
        <v>0</v>
      </c>
      <c r="M3" s="315">
        <f t="shared" si="0"/>
        <v>0</v>
      </c>
      <c r="N3" s="315">
        <f t="shared" si="0"/>
        <v>0</v>
      </c>
      <c r="O3" s="315">
        <f t="shared" si="0"/>
        <v>0</v>
      </c>
      <c r="P3" s="315">
        <f t="shared" si="0"/>
        <v>0</v>
      </c>
      <c r="Q3" s="315">
        <f t="shared" si="0"/>
        <v>0</v>
      </c>
      <c r="R3" s="315">
        <f t="shared" si="0"/>
        <v>0</v>
      </c>
      <c r="S3" s="315">
        <f t="shared" si="0"/>
        <v>0</v>
      </c>
      <c r="T3" s="315">
        <f t="shared" si="0"/>
        <v>0</v>
      </c>
      <c r="U3" s="315">
        <f t="shared" si="0"/>
        <v>0</v>
      </c>
      <c r="V3" s="315">
        <f t="shared" si="0"/>
        <v>0</v>
      </c>
      <c r="W3" s="315">
        <f t="shared" si="0"/>
        <v>0</v>
      </c>
      <c r="X3" s="315">
        <f t="shared" si="0"/>
        <v>0</v>
      </c>
      <c r="Y3" s="315">
        <f t="shared" si="0"/>
        <v>0</v>
      </c>
      <c r="Z3" s="315">
        <f t="shared" si="0"/>
        <v>0</v>
      </c>
      <c r="AA3" s="315">
        <f t="shared" si="0"/>
        <v>0</v>
      </c>
      <c r="AB3" s="315">
        <f t="shared" si="0"/>
        <v>0</v>
      </c>
      <c r="AC3" s="315">
        <f t="shared" si="0"/>
        <v>0</v>
      </c>
      <c r="AD3" s="315">
        <f t="shared" si="0"/>
        <v>0</v>
      </c>
      <c r="AE3" s="315">
        <f t="shared" si="0"/>
        <v>0</v>
      </c>
      <c r="AF3" s="315">
        <f t="shared" si="0"/>
        <v>0</v>
      </c>
      <c r="AG3" s="315">
        <f t="shared" si="0"/>
        <v>0</v>
      </c>
      <c r="AH3" s="315">
        <f t="shared" si="0"/>
        <v>0</v>
      </c>
      <c r="AI3" s="315">
        <f t="shared" si="0"/>
        <v>0</v>
      </c>
      <c r="AJ3" s="315">
        <f t="shared" si="0"/>
        <v>0</v>
      </c>
      <c r="AK3" s="315">
        <f t="shared" si="0"/>
        <v>0</v>
      </c>
      <c r="AL3" s="315">
        <f t="shared" si="0"/>
        <v>0</v>
      </c>
      <c r="AM3" s="315">
        <f t="shared" si="0"/>
        <v>0</v>
      </c>
      <c r="AN3" s="315">
        <f t="shared" si="0"/>
        <v>0</v>
      </c>
      <c r="AO3" s="315">
        <f t="shared" si="0"/>
        <v>0</v>
      </c>
      <c r="AP3" s="315">
        <f t="shared" si="0"/>
        <v>0</v>
      </c>
      <c r="AQ3" s="315">
        <f t="shared" si="0"/>
        <v>0</v>
      </c>
      <c r="AR3" s="315">
        <f t="shared" si="0"/>
        <v>0</v>
      </c>
      <c r="AS3" s="315">
        <f t="shared" si="0"/>
        <v>0</v>
      </c>
      <c r="AT3" s="315">
        <f t="shared" si="0"/>
        <v>0</v>
      </c>
      <c r="AU3" s="315">
        <f t="shared" si="0"/>
        <v>0</v>
      </c>
      <c r="AV3" s="315">
        <f t="shared" si="0"/>
        <v>0</v>
      </c>
      <c r="AW3" s="315">
        <f t="shared" si="0"/>
        <v>0</v>
      </c>
      <c r="AX3" s="315">
        <f t="shared" si="0"/>
        <v>0</v>
      </c>
      <c r="AY3" s="315">
        <f t="shared" si="0"/>
        <v>0</v>
      </c>
      <c r="AZ3" s="315">
        <f t="shared" si="0"/>
        <v>0</v>
      </c>
      <c r="BA3" s="315">
        <f t="shared" si="0"/>
        <v>0</v>
      </c>
      <c r="BB3" s="315">
        <f t="shared" si="0"/>
        <v>0</v>
      </c>
      <c r="BC3" s="315">
        <f t="shared" si="0"/>
        <v>0</v>
      </c>
      <c r="BD3" s="315">
        <f t="shared" si="0"/>
        <v>0</v>
      </c>
      <c r="BE3" s="315">
        <f t="shared" si="0"/>
        <v>0</v>
      </c>
      <c r="BF3" s="315">
        <f t="shared" si="0"/>
        <v>0</v>
      </c>
      <c r="BG3" s="315">
        <f t="shared" si="0"/>
        <v>0</v>
      </c>
      <c r="BH3" s="315">
        <f t="shared" si="0"/>
        <v>0</v>
      </c>
      <c r="BI3" s="315">
        <f t="shared" si="0"/>
        <v>0</v>
      </c>
      <c r="BJ3" s="315">
        <f t="shared" si="0"/>
        <v>0</v>
      </c>
      <c r="BK3" s="315">
        <f t="shared" si="0"/>
        <v>0</v>
      </c>
      <c r="BL3" s="315">
        <f t="shared" si="0"/>
        <v>0</v>
      </c>
      <c r="BM3" s="315">
        <f t="shared" si="0"/>
        <v>0</v>
      </c>
      <c r="BN3" s="315">
        <f t="shared" si="0"/>
        <v>0</v>
      </c>
      <c r="BO3" s="315">
        <f t="shared" si="0"/>
        <v>0</v>
      </c>
      <c r="BP3" s="315">
        <f t="shared" ref="BP3:CG3" si="1">COUNTA(BP4:BP11)/$A$3</f>
        <v>0</v>
      </c>
      <c r="BQ3" s="315">
        <f t="shared" si="1"/>
        <v>0</v>
      </c>
      <c r="BR3" s="315">
        <f t="shared" si="1"/>
        <v>0</v>
      </c>
      <c r="BS3" s="315">
        <f t="shared" si="1"/>
        <v>0</v>
      </c>
      <c r="BT3" s="315">
        <f t="shared" si="1"/>
        <v>0</v>
      </c>
      <c r="BU3" s="315">
        <f t="shared" si="1"/>
        <v>0</v>
      </c>
      <c r="BV3" s="315">
        <f t="shared" si="1"/>
        <v>0</v>
      </c>
      <c r="BW3" s="315">
        <f t="shared" si="1"/>
        <v>0</v>
      </c>
      <c r="BX3" s="315">
        <f t="shared" si="1"/>
        <v>0</v>
      </c>
      <c r="BY3" s="315">
        <f t="shared" si="1"/>
        <v>0</v>
      </c>
      <c r="BZ3" s="315">
        <f t="shared" si="1"/>
        <v>0</v>
      </c>
      <c r="CA3" s="315">
        <f t="shared" si="1"/>
        <v>0</v>
      </c>
      <c r="CB3" s="315">
        <f t="shared" si="1"/>
        <v>0</v>
      </c>
      <c r="CC3" s="315">
        <f t="shared" si="1"/>
        <v>0</v>
      </c>
      <c r="CD3" s="315">
        <f t="shared" si="1"/>
        <v>0</v>
      </c>
      <c r="CE3" s="315">
        <f t="shared" si="1"/>
        <v>0</v>
      </c>
      <c r="CF3" s="315">
        <f t="shared" si="1"/>
        <v>0</v>
      </c>
      <c r="CG3" s="315">
        <f t="shared" si="1"/>
        <v>0</v>
      </c>
      <c r="CH3" s="290"/>
    </row>
    <row r="4" spans="1:88" s="198" customFormat="1" ht="22.5" x14ac:dyDescent="0.2">
      <c r="A4" s="42"/>
      <c r="B4" s="89" t="str">
        <f>Compétences!D4</f>
        <v>Écrire, nommer, comparer et utiliser les nombres entiers, les nombres décimaux (jusqu’au centième) et quelques fractions simples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291"/>
    </row>
    <row r="5" spans="1:88" s="198" customFormat="1" x14ac:dyDescent="0.2">
      <c r="A5" s="42"/>
      <c r="B5" s="89" t="str">
        <f>Compétences!D5</f>
        <v>Restituer les tables d’addition et de multiplication de 2 à 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291"/>
    </row>
    <row r="6" spans="1:88" s="198" customFormat="1" ht="22.5" x14ac:dyDescent="0.2">
      <c r="A6" s="42"/>
      <c r="B6" s="89" t="str">
        <f>Compétences!D6</f>
        <v>Utiliser les techniques opératoires des quatre opérations sur les nombres entiers et décimaux (pour la division, le diviseur est un nombre entier)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291"/>
    </row>
    <row r="7" spans="1:88" s="198" customFormat="1" ht="22.5" x14ac:dyDescent="0.2">
      <c r="A7" s="42"/>
      <c r="B7" s="89" t="str">
        <f>Compétences!D7</f>
        <v>Ajouter deux fractions décimales ou deux fractions simples de même dénominateur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291"/>
    </row>
    <row r="8" spans="1:88" s="198" customFormat="1" ht="18" customHeight="1" x14ac:dyDescent="0.2">
      <c r="A8" s="42"/>
      <c r="B8" s="89" t="str">
        <f>Compétences!D8</f>
        <v>Calculer mentalement en utilisant les quatre opérations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291"/>
    </row>
    <row r="9" spans="1:88" s="198" customFormat="1" x14ac:dyDescent="0.2">
      <c r="A9" s="42"/>
      <c r="B9" s="89" t="str">
        <f>Compétences!D9</f>
        <v>Estimer l’ordre de grandeur d’un résultat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291"/>
    </row>
    <row r="10" spans="1:88" s="198" customFormat="1" x14ac:dyDescent="0.2">
      <c r="A10" s="42"/>
      <c r="B10" s="89" t="str">
        <f>Compétences!D10</f>
        <v>Résoudre des problèmes relevant des quatre opérations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90"/>
      <c r="BS10" s="90"/>
      <c r="BT10" s="90"/>
      <c r="BU10" s="90"/>
      <c r="BV10" s="90"/>
      <c r="BW10" s="90"/>
      <c r="BX10" s="90"/>
      <c r="BY10" s="90"/>
      <c r="BZ10" s="90"/>
      <c r="CA10" s="90"/>
      <c r="CB10" s="90"/>
      <c r="CC10" s="90"/>
      <c r="CD10" s="90"/>
      <c r="CE10" s="90"/>
      <c r="CF10" s="90"/>
      <c r="CG10" s="90"/>
      <c r="CH10" s="291"/>
    </row>
    <row r="11" spans="1:88" s="198" customFormat="1" ht="18" customHeight="1" x14ac:dyDescent="0.2">
      <c r="A11" s="42"/>
      <c r="B11" s="89" t="str">
        <f>Compétences!D11</f>
        <v>Utiliser une calculatrice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291"/>
    </row>
    <row r="12" spans="1:88" s="197" customFormat="1" x14ac:dyDescent="0.2">
      <c r="A12" s="42">
        <v>4</v>
      </c>
      <c r="B12" s="88" t="str">
        <f>Compétences!D12</f>
        <v>GÉOMÉTRIE</v>
      </c>
      <c r="C12" s="315">
        <f>COUNTA(C13:C16)/$A$12</f>
        <v>0</v>
      </c>
      <c r="D12" s="315">
        <f t="shared" ref="D12:BO12" si="2">COUNTA(D13:D16)/$A$12</f>
        <v>0</v>
      </c>
      <c r="E12" s="315">
        <f t="shared" si="2"/>
        <v>0</v>
      </c>
      <c r="F12" s="315">
        <f t="shared" si="2"/>
        <v>0</v>
      </c>
      <c r="G12" s="315">
        <f t="shared" si="2"/>
        <v>0</v>
      </c>
      <c r="H12" s="315">
        <f t="shared" si="2"/>
        <v>0</v>
      </c>
      <c r="I12" s="315">
        <f t="shared" si="2"/>
        <v>0</v>
      </c>
      <c r="J12" s="315">
        <f t="shared" si="2"/>
        <v>0</v>
      </c>
      <c r="K12" s="315">
        <f t="shared" si="2"/>
        <v>0</v>
      </c>
      <c r="L12" s="315">
        <f t="shared" si="2"/>
        <v>0</v>
      </c>
      <c r="M12" s="315">
        <f t="shared" si="2"/>
        <v>0</v>
      </c>
      <c r="N12" s="315">
        <f t="shared" si="2"/>
        <v>0</v>
      </c>
      <c r="O12" s="315">
        <f t="shared" si="2"/>
        <v>0</v>
      </c>
      <c r="P12" s="315">
        <f t="shared" si="2"/>
        <v>0</v>
      </c>
      <c r="Q12" s="315">
        <f t="shared" si="2"/>
        <v>0</v>
      </c>
      <c r="R12" s="315">
        <f t="shared" si="2"/>
        <v>0</v>
      </c>
      <c r="S12" s="315">
        <f t="shared" si="2"/>
        <v>0</v>
      </c>
      <c r="T12" s="315">
        <f t="shared" si="2"/>
        <v>0</v>
      </c>
      <c r="U12" s="315">
        <f t="shared" si="2"/>
        <v>0</v>
      </c>
      <c r="V12" s="315">
        <f t="shared" si="2"/>
        <v>0</v>
      </c>
      <c r="W12" s="315">
        <f t="shared" si="2"/>
        <v>0</v>
      </c>
      <c r="X12" s="315">
        <f t="shared" si="2"/>
        <v>0</v>
      </c>
      <c r="Y12" s="315">
        <f t="shared" si="2"/>
        <v>0</v>
      </c>
      <c r="Z12" s="315">
        <f t="shared" si="2"/>
        <v>0</v>
      </c>
      <c r="AA12" s="315">
        <f t="shared" si="2"/>
        <v>0</v>
      </c>
      <c r="AB12" s="315">
        <f t="shared" si="2"/>
        <v>0</v>
      </c>
      <c r="AC12" s="315">
        <f t="shared" si="2"/>
        <v>0</v>
      </c>
      <c r="AD12" s="315">
        <f t="shared" si="2"/>
        <v>0</v>
      </c>
      <c r="AE12" s="315">
        <f t="shared" si="2"/>
        <v>0</v>
      </c>
      <c r="AF12" s="315">
        <f t="shared" si="2"/>
        <v>0</v>
      </c>
      <c r="AG12" s="315">
        <f t="shared" si="2"/>
        <v>0</v>
      </c>
      <c r="AH12" s="315">
        <f t="shared" si="2"/>
        <v>0</v>
      </c>
      <c r="AI12" s="315">
        <f t="shared" si="2"/>
        <v>0</v>
      </c>
      <c r="AJ12" s="315">
        <f t="shared" si="2"/>
        <v>0</v>
      </c>
      <c r="AK12" s="315">
        <f t="shared" si="2"/>
        <v>0</v>
      </c>
      <c r="AL12" s="315">
        <f t="shared" si="2"/>
        <v>0</v>
      </c>
      <c r="AM12" s="315">
        <f t="shared" si="2"/>
        <v>0</v>
      </c>
      <c r="AN12" s="315">
        <f t="shared" si="2"/>
        <v>0</v>
      </c>
      <c r="AO12" s="315">
        <f t="shared" si="2"/>
        <v>0</v>
      </c>
      <c r="AP12" s="315">
        <f t="shared" si="2"/>
        <v>0</v>
      </c>
      <c r="AQ12" s="315">
        <f t="shared" si="2"/>
        <v>0</v>
      </c>
      <c r="AR12" s="315">
        <f t="shared" si="2"/>
        <v>0</v>
      </c>
      <c r="AS12" s="315">
        <f t="shared" si="2"/>
        <v>0</v>
      </c>
      <c r="AT12" s="315">
        <f t="shared" si="2"/>
        <v>0</v>
      </c>
      <c r="AU12" s="315">
        <f t="shared" si="2"/>
        <v>0</v>
      </c>
      <c r="AV12" s="315">
        <f t="shared" si="2"/>
        <v>0</v>
      </c>
      <c r="AW12" s="315">
        <f t="shared" si="2"/>
        <v>0</v>
      </c>
      <c r="AX12" s="315">
        <f t="shared" si="2"/>
        <v>0</v>
      </c>
      <c r="AY12" s="315">
        <f t="shared" si="2"/>
        <v>0</v>
      </c>
      <c r="AZ12" s="315">
        <f t="shared" si="2"/>
        <v>0</v>
      </c>
      <c r="BA12" s="315">
        <f t="shared" si="2"/>
        <v>0</v>
      </c>
      <c r="BB12" s="315">
        <f t="shared" si="2"/>
        <v>0</v>
      </c>
      <c r="BC12" s="315">
        <f t="shared" si="2"/>
        <v>0</v>
      </c>
      <c r="BD12" s="315">
        <f t="shared" si="2"/>
        <v>0</v>
      </c>
      <c r="BE12" s="315">
        <f t="shared" si="2"/>
        <v>0</v>
      </c>
      <c r="BF12" s="315">
        <f t="shared" si="2"/>
        <v>0</v>
      </c>
      <c r="BG12" s="315">
        <f t="shared" si="2"/>
        <v>0</v>
      </c>
      <c r="BH12" s="315">
        <f t="shared" si="2"/>
        <v>0</v>
      </c>
      <c r="BI12" s="315">
        <f t="shared" si="2"/>
        <v>0</v>
      </c>
      <c r="BJ12" s="315">
        <f t="shared" si="2"/>
        <v>0</v>
      </c>
      <c r="BK12" s="315">
        <f t="shared" si="2"/>
        <v>0</v>
      </c>
      <c r="BL12" s="315">
        <f t="shared" si="2"/>
        <v>0</v>
      </c>
      <c r="BM12" s="315">
        <f t="shared" si="2"/>
        <v>0</v>
      </c>
      <c r="BN12" s="315">
        <f t="shared" si="2"/>
        <v>0</v>
      </c>
      <c r="BO12" s="315">
        <f t="shared" si="2"/>
        <v>0</v>
      </c>
      <c r="BP12" s="315">
        <f t="shared" ref="BP12:CG12" si="3">COUNTA(BP13:BP16)/$A$12</f>
        <v>0</v>
      </c>
      <c r="BQ12" s="315">
        <f t="shared" si="3"/>
        <v>0</v>
      </c>
      <c r="BR12" s="315">
        <f t="shared" si="3"/>
        <v>0</v>
      </c>
      <c r="BS12" s="315">
        <f t="shared" si="3"/>
        <v>0</v>
      </c>
      <c r="BT12" s="315">
        <f t="shared" si="3"/>
        <v>0</v>
      </c>
      <c r="BU12" s="315">
        <f t="shared" si="3"/>
        <v>0</v>
      </c>
      <c r="BV12" s="315">
        <f t="shared" si="3"/>
        <v>0</v>
      </c>
      <c r="BW12" s="315">
        <f t="shared" si="3"/>
        <v>0</v>
      </c>
      <c r="BX12" s="315">
        <f t="shared" si="3"/>
        <v>0</v>
      </c>
      <c r="BY12" s="315">
        <f t="shared" si="3"/>
        <v>0</v>
      </c>
      <c r="BZ12" s="315">
        <f t="shared" si="3"/>
        <v>0</v>
      </c>
      <c r="CA12" s="315">
        <f t="shared" si="3"/>
        <v>0</v>
      </c>
      <c r="CB12" s="315">
        <f t="shared" si="3"/>
        <v>0</v>
      </c>
      <c r="CC12" s="315">
        <f t="shared" si="3"/>
        <v>0</v>
      </c>
      <c r="CD12" s="315">
        <f t="shared" si="3"/>
        <v>0</v>
      </c>
      <c r="CE12" s="315">
        <f t="shared" si="3"/>
        <v>0</v>
      </c>
      <c r="CF12" s="315">
        <f t="shared" si="3"/>
        <v>0</v>
      </c>
      <c r="CG12" s="315">
        <f t="shared" si="3"/>
        <v>0</v>
      </c>
      <c r="CH12" s="290"/>
    </row>
    <row r="13" spans="1:88" s="198" customFormat="1" ht="19.5" customHeight="1" x14ac:dyDescent="0.2">
      <c r="A13" s="42"/>
      <c r="B13" s="89" t="str">
        <f>Compétences!D13</f>
        <v>Reconnaître, décrire et nommer les figures et solides usuels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291"/>
    </row>
    <row r="14" spans="1:88" s="198" customFormat="1" ht="30.75" customHeight="1" x14ac:dyDescent="0.2">
      <c r="A14" s="42"/>
      <c r="B14" s="89" t="str">
        <f>Compétences!D14</f>
        <v>Utiliser la règle, l’équerre et le compas pour vérifier la nature de figures planes usuelles et les construire avec soin et précision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291"/>
    </row>
    <row r="15" spans="1:88" s="198" customFormat="1" ht="21" customHeight="1" x14ac:dyDescent="0.2">
      <c r="A15" s="42"/>
      <c r="B15" s="89" t="str">
        <f>Compétences!D15</f>
        <v>Percevoir et reconnaître parallèles et perpendiculaires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291"/>
    </row>
    <row r="16" spans="1:88" s="198" customFormat="1" ht="21" customHeight="1" x14ac:dyDescent="0.2">
      <c r="A16" s="42"/>
      <c r="B16" s="89" t="str">
        <f>Compétences!D16</f>
        <v>Résoudre des problèmes de reproduction, de construction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291"/>
    </row>
    <row r="17" spans="1:86" s="197" customFormat="1" ht="16.5" customHeight="1" x14ac:dyDescent="0.2">
      <c r="A17" s="42">
        <v>4</v>
      </c>
      <c r="B17" s="88" t="str">
        <f>Compétences!D17</f>
        <v>GRANDEURS ET MESURES</v>
      </c>
      <c r="C17" s="315">
        <f>COUNTA(C18:C21)/$A$17</f>
        <v>0</v>
      </c>
      <c r="D17" s="315">
        <f t="shared" ref="D17:BO17" si="4">COUNTA(D18:D21)/$A$17</f>
        <v>0</v>
      </c>
      <c r="E17" s="315">
        <f t="shared" si="4"/>
        <v>0</v>
      </c>
      <c r="F17" s="315">
        <f t="shared" si="4"/>
        <v>0</v>
      </c>
      <c r="G17" s="315">
        <f t="shared" si="4"/>
        <v>0</v>
      </c>
      <c r="H17" s="315">
        <f t="shared" si="4"/>
        <v>0</v>
      </c>
      <c r="I17" s="315">
        <f t="shared" si="4"/>
        <v>0</v>
      </c>
      <c r="J17" s="315">
        <f t="shared" si="4"/>
        <v>0</v>
      </c>
      <c r="K17" s="315">
        <f t="shared" si="4"/>
        <v>0</v>
      </c>
      <c r="L17" s="315">
        <f t="shared" si="4"/>
        <v>0</v>
      </c>
      <c r="M17" s="315">
        <f t="shared" si="4"/>
        <v>0</v>
      </c>
      <c r="N17" s="315">
        <f t="shared" si="4"/>
        <v>0</v>
      </c>
      <c r="O17" s="315">
        <f t="shared" si="4"/>
        <v>0</v>
      </c>
      <c r="P17" s="315">
        <f t="shared" si="4"/>
        <v>0</v>
      </c>
      <c r="Q17" s="315">
        <f t="shared" si="4"/>
        <v>0</v>
      </c>
      <c r="R17" s="315">
        <f t="shared" si="4"/>
        <v>0</v>
      </c>
      <c r="S17" s="315">
        <f t="shared" si="4"/>
        <v>0</v>
      </c>
      <c r="T17" s="315">
        <f t="shared" si="4"/>
        <v>0</v>
      </c>
      <c r="U17" s="315">
        <f t="shared" si="4"/>
        <v>0</v>
      </c>
      <c r="V17" s="315">
        <f t="shared" si="4"/>
        <v>0</v>
      </c>
      <c r="W17" s="315">
        <f t="shared" si="4"/>
        <v>0</v>
      </c>
      <c r="X17" s="315">
        <f t="shared" si="4"/>
        <v>0</v>
      </c>
      <c r="Y17" s="315">
        <f t="shared" si="4"/>
        <v>0</v>
      </c>
      <c r="Z17" s="315">
        <f t="shared" si="4"/>
        <v>0</v>
      </c>
      <c r="AA17" s="315">
        <f t="shared" si="4"/>
        <v>0</v>
      </c>
      <c r="AB17" s="315">
        <f t="shared" si="4"/>
        <v>0</v>
      </c>
      <c r="AC17" s="315">
        <f t="shared" si="4"/>
        <v>0</v>
      </c>
      <c r="AD17" s="315">
        <f t="shared" si="4"/>
        <v>0</v>
      </c>
      <c r="AE17" s="315">
        <f t="shared" si="4"/>
        <v>0</v>
      </c>
      <c r="AF17" s="315">
        <f t="shared" si="4"/>
        <v>0</v>
      </c>
      <c r="AG17" s="315">
        <f t="shared" si="4"/>
        <v>0</v>
      </c>
      <c r="AH17" s="315">
        <f t="shared" si="4"/>
        <v>0</v>
      </c>
      <c r="AI17" s="315">
        <f t="shared" si="4"/>
        <v>0</v>
      </c>
      <c r="AJ17" s="315">
        <f t="shared" si="4"/>
        <v>0</v>
      </c>
      <c r="AK17" s="315">
        <f t="shared" si="4"/>
        <v>0</v>
      </c>
      <c r="AL17" s="315">
        <f t="shared" si="4"/>
        <v>0</v>
      </c>
      <c r="AM17" s="315">
        <f t="shared" si="4"/>
        <v>0</v>
      </c>
      <c r="AN17" s="315">
        <f t="shared" si="4"/>
        <v>0</v>
      </c>
      <c r="AO17" s="315">
        <f t="shared" si="4"/>
        <v>0</v>
      </c>
      <c r="AP17" s="315">
        <f t="shared" si="4"/>
        <v>0</v>
      </c>
      <c r="AQ17" s="315">
        <f t="shared" si="4"/>
        <v>0</v>
      </c>
      <c r="AR17" s="315">
        <f t="shared" si="4"/>
        <v>0</v>
      </c>
      <c r="AS17" s="315">
        <f t="shared" si="4"/>
        <v>0</v>
      </c>
      <c r="AT17" s="315">
        <f t="shared" si="4"/>
        <v>0</v>
      </c>
      <c r="AU17" s="315">
        <f t="shared" si="4"/>
        <v>0</v>
      </c>
      <c r="AV17" s="315">
        <f t="shared" si="4"/>
        <v>0</v>
      </c>
      <c r="AW17" s="315">
        <f t="shared" si="4"/>
        <v>0</v>
      </c>
      <c r="AX17" s="315">
        <f t="shared" si="4"/>
        <v>0</v>
      </c>
      <c r="AY17" s="315">
        <f t="shared" si="4"/>
        <v>0</v>
      </c>
      <c r="AZ17" s="315">
        <f t="shared" si="4"/>
        <v>0</v>
      </c>
      <c r="BA17" s="315">
        <f t="shared" si="4"/>
        <v>0</v>
      </c>
      <c r="BB17" s="315">
        <f t="shared" si="4"/>
        <v>0</v>
      </c>
      <c r="BC17" s="315">
        <f t="shared" si="4"/>
        <v>0</v>
      </c>
      <c r="BD17" s="315">
        <f t="shared" si="4"/>
        <v>0</v>
      </c>
      <c r="BE17" s="315">
        <f t="shared" si="4"/>
        <v>0</v>
      </c>
      <c r="BF17" s="315">
        <f t="shared" si="4"/>
        <v>0</v>
      </c>
      <c r="BG17" s="315">
        <f t="shared" si="4"/>
        <v>0</v>
      </c>
      <c r="BH17" s="315">
        <f t="shared" si="4"/>
        <v>0</v>
      </c>
      <c r="BI17" s="315">
        <f t="shared" si="4"/>
        <v>0</v>
      </c>
      <c r="BJ17" s="315">
        <f t="shared" si="4"/>
        <v>0</v>
      </c>
      <c r="BK17" s="315">
        <f t="shared" si="4"/>
        <v>0</v>
      </c>
      <c r="BL17" s="315">
        <f t="shared" si="4"/>
        <v>0</v>
      </c>
      <c r="BM17" s="315">
        <f t="shared" si="4"/>
        <v>0</v>
      </c>
      <c r="BN17" s="315">
        <f t="shared" si="4"/>
        <v>0</v>
      </c>
      <c r="BO17" s="315">
        <f t="shared" si="4"/>
        <v>0</v>
      </c>
      <c r="BP17" s="315">
        <f t="shared" ref="BP17:CG17" si="5">COUNTA(BP18:BP21)/$A$17</f>
        <v>0</v>
      </c>
      <c r="BQ17" s="315">
        <f t="shared" si="5"/>
        <v>0</v>
      </c>
      <c r="BR17" s="315">
        <f t="shared" si="5"/>
        <v>0</v>
      </c>
      <c r="BS17" s="315">
        <f t="shared" si="5"/>
        <v>0</v>
      </c>
      <c r="BT17" s="315">
        <f t="shared" si="5"/>
        <v>0</v>
      </c>
      <c r="BU17" s="315">
        <f t="shared" si="5"/>
        <v>0</v>
      </c>
      <c r="BV17" s="315">
        <f t="shared" si="5"/>
        <v>0</v>
      </c>
      <c r="BW17" s="315">
        <f t="shared" si="5"/>
        <v>0</v>
      </c>
      <c r="BX17" s="315">
        <f t="shared" si="5"/>
        <v>0</v>
      </c>
      <c r="BY17" s="315">
        <f t="shared" si="5"/>
        <v>0</v>
      </c>
      <c r="BZ17" s="315">
        <f t="shared" si="5"/>
        <v>0</v>
      </c>
      <c r="CA17" s="315">
        <f t="shared" si="5"/>
        <v>0</v>
      </c>
      <c r="CB17" s="315">
        <f t="shared" si="5"/>
        <v>0</v>
      </c>
      <c r="CC17" s="315">
        <f t="shared" si="5"/>
        <v>0</v>
      </c>
      <c r="CD17" s="315">
        <f t="shared" si="5"/>
        <v>0</v>
      </c>
      <c r="CE17" s="315">
        <f t="shared" si="5"/>
        <v>0</v>
      </c>
      <c r="CF17" s="315">
        <f t="shared" si="5"/>
        <v>0</v>
      </c>
      <c r="CG17" s="315">
        <f t="shared" si="5"/>
        <v>0</v>
      </c>
      <c r="CH17" s="290"/>
    </row>
    <row r="18" spans="1:86" s="198" customFormat="1" ht="19.5" customHeight="1" x14ac:dyDescent="0.2">
      <c r="A18" s="42"/>
      <c r="B18" s="89" t="str">
        <f>Compétences!D18</f>
        <v>Utiliser des instruments de mesure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291"/>
    </row>
    <row r="19" spans="1:86" s="198" customFormat="1" ht="24" customHeight="1" x14ac:dyDescent="0.2">
      <c r="A19" s="42"/>
      <c r="B19" s="89" t="str">
        <f>Compétences!D19</f>
        <v>Connaître et utiliser les formules du périmètre et de l’aire d’un carré, d’un rectangle et d’un triangle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291"/>
    </row>
    <row r="20" spans="1:86" s="198" customFormat="1" ht="17.25" customHeight="1" x14ac:dyDescent="0.2">
      <c r="A20" s="42"/>
      <c r="B20" s="89" t="str">
        <f>Compétences!D20</f>
        <v>Utiliser les unités de mesures usuelles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291"/>
    </row>
    <row r="21" spans="1:86" s="198" customFormat="1" ht="17.25" customHeight="1" x14ac:dyDescent="0.2">
      <c r="A21" s="42"/>
      <c r="B21" s="89" t="str">
        <f>Compétences!D21</f>
        <v>Résoudre des problèmes dont la résolution implique des conversions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291"/>
    </row>
    <row r="22" spans="1:86" s="197" customFormat="1" ht="21" customHeight="1" x14ac:dyDescent="0.2">
      <c r="A22" s="42">
        <v>3</v>
      </c>
      <c r="B22" s="88" t="str">
        <f>Compétences!D22</f>
        <v>ORGANISATION ET GESTION DE DONNÉES</v>
      </c>
      <c r="C22" s="315">
        <f>COUNTA(C23:C25)/$A$22</f>
        <v>0</v>
      </c>
      <c r="D22" s="315">
        <f t="shared" ref="D22:BO22" si="6">COUNTA(D23:D25)/$A$22</f>
        <v>0</v>
      </c>
      <c r="E22" s="315">
        <f t="shared" si="6"/>
        <v>0</v>
      </c>
      <c r="F22" s="315">
        <f t="shared" si="6"/>
        <v>0</v>
      </c>
      <c r="G22" s="315">
        <f t="shared" si="6"/>
        <v>0</v>
      </c>
      <c r="H22" s="315">
        <f t="shared" si="6"/>
        <v>0</v>
      </c>
      <c r="I22" s="315">
        <f t="shared" si="6"/>
        <v>0</v>
      </c>
      <c r="J22" s="315">
        <f t="shared" si="6"/>
        <v>0</v>
      </c>
      <c r="K22" s="315">
        <f t="shared" si="6"/>
        <v>0</v>
      </c>
      <c r="L22" s="315">
        <f t="shared" si="6"/>
        <v>0</v>
      </c>
      <c r="M22" s="315">
        <f t="shared" si="6"/>
        <v>0</v>
      </c>
      <c r="N22" s="315">
        <f t="shared" si="6"/>
        <v>0</v>
      </c>
      <c r="O22" s="315">
        <f t="shared" si="6"/>
        <v>0</v>
      </c>
      <c r="P22" s="315">
        <f t="shared" si="6"/>
        <v>0</v>
      </c>
      <c r="Q22" s="315">
        <f t="shared" si="6"/>
        <v>0</v>
      </c>
      <c r="R22" s="315">
        <f t="shared" si="6"/>
        <v>0</v>
      </c>
      <c r="S22" s="315">
        <f t="shared" si="6"/>
        <v>0</v>
      </c>
      <c r="T22" s="315">
        <f t="shared" si="6"/>
        <v>0</v>
      </c>
      <c r="U22" s="315">
        <f t="shared" si="6"/>
        <v>0</v>
      </c>
      <c r="V22" s="315">
        <f t="shared" si="6"/>
        <v>0</v>
      </c>
      <c r="W22" s="315">
        <f t="shared" si="6"/>
        <v>0</v>
      </c>
      <c r="X22" s="315">
        <f t="shared" si="6"/>
        <v>0</v>
      </c>
      <c r="Y22" s="315">
        <f t="shared" si="6"/>
        <v>0</v>
      </c>
      <c r="Z22" s="315">
        <f t="shared" si="6"/>
        <v>0</v>
      </c>
      <c r="AA22" s="315">
        <f t="shared" si="6"/>
        <v>0</v>
      </c>
      <c r="AB22" s="315">
        <f t="shared" si="6"/>
        <v>0</v>
      </c>
      <c r="AC22" s="315">
        <f t="shared" si="6"/>
        <v>0</v>
      </c>
      <c r="AD22" s="315">
        <f t="shared" si="6"/>
        <v>0</v>
      </c>
      <c r="AE22" s="315">
        <f t="shared" si="6"/>
        <v>0</v>
      </c>
      <c r="AF22" s="315">
        <f t="shared" si="6"/>
        <v>0</v>
      </c>
      <c r="AG22" s="315">
        <f t="shared" si="6"/>
        <v>0</v>
      </c>
      <c r="AH22" s="315">
        <f t="shared" si="6"/>
        <v>0</v>
      </c>
      <c r="AI22" s="315">
        <f t="shared" si="6"/>
        <v>0</v>
      </c>
      <c r="AJ22" s="315">
        <f t="shared" si="6"/>
        <v>0</v>
      </c>
      <c r="AK22" s="315">
        <f t="shared" si="6"/>
        <v>0</v>
      </c>
      <c r="AL22" s="315">
        <f t="shared" si="6"/>
        <v>0</v>
      </c>
      <c r="AM22" s="315">
        <f t="shared" si="6"/>
        <v>0</v>
      </c>
      <c r="AN22" s="315">
        <f t="shared" si="6"/>
        <v>0</v>
      </c>
      <c r="AO22" s="315">
        <f t="shared" si="6"/>
        <v>0</v>
      </c>
      <c r="AP22" s="315">
        <f t="shared" si="6"/>
        <v>0</v>
      </c>
      <c r="AQ22" s="315">
        <f t="shared" si="6"/>
        <v>0</v>
      </c>
      <c r="AR22" s="315">
        <f t="shared" si="6"/>
        <v>0</v>
      </c>
      <c r="AS22" s="315">
        <f t="shared" si="6"/>
        <v>0</v>
      </c>
      <c r="AT22" s="315">
        <f t="shared" si="6"/>
        <v>0</v>
      </c>
      <c r="AU22" s="315">
        <f t="shared" si="6"/>
        <v>0</v>
      </c>
      <c r="AV22" s="315">
        <f t="shared" si="6"/>
        <v>0</v>
      </c>
      <c r="AW22" s="315">
        <f t="shared" si="6"/>
        <v>0</v>
      </c>
      <c r="AX22" s="315">
        <f t="shared" si="6"/>
        <v>0</v>
      </c>
      <c r="AY22" s="315">
        <f t="shared" si="6"/>
        <v>0</v>
      </c>
      <c r="AZ22" s="315">
        <f t="shared" si="6"/>
        <v>0</v>
      </c>
      <c r="BA22" s="315">
        <f t="shared" si="6"/>
        <v>0</v>
      </c>
      <c r="BB22" s="315">
        <f t="shared" si="6"/>
        <v>0</v>
      </c>
      <c r="BC22" s="315">
        <f t="shared" si="6"/>
        <v>0</v>
      </c>
      <c r="BD22" s="315">
        <f t="shared" si="6"/>
        <v>0</v>
      </c>
      <c r="BE22" s="315">
        <f t="shared" si="6"/>
        <v>0</v>
      </c>
      <c r="BF22" s="315">
        <f t="shared" si="6"/>
        <v>0</v>
      </c>
      <c r="BG22" s="315">
        <f t="shared" si="6"/>
        <v>0</v>
      </c>
      <c r="BH22" s="315">
        <f t="shared" si="6"/>
        <v>0</v>
      </c>
      <c r="BI22" s="315">
        <f t="shared" si="6"/>
        <v>0</v>
      </c>
      <c r="BJ22" s="315">
        <f t="shared" si="6"/>
        <v>0</v>
      </c>
      <c r="BK22" s="315">
        <f t="shared" si="6"/>
        <v>0</v>
      </c>
      <c r="BL22" s="315">
        <f t="shared" si="6"/>
        <v>0</v>
      </c>
      <c r="BM22" s="315">
        <f t="shared" si="6"/>
        <v>0</v>
      </c>
      <c r="BN22" s="315">
        <f t="shared" si="6"/>
        <v>0</v>
      </c>
      <c r="BO22" s="315">
        <f t="shared" si="6"/>
        <v>0</v>
      </c>
      <c r="BP22" s="315">
        <f t="shared" ref="BP22:CG22" si="7">COUNTA(BP23:BP25)/$A$22</f>
        <v>0</v>
      </c>
      <c r="BQ22" s="315">
        <f t="shared" si="7"/>
        <v>0</v>
      </c>
      <c r="BR22" s="315">
        <f t="shared" si="7"/>
        <v>0</v>
      </c>
      <c r="BS22" s="315">
        <f t="shared" si="7"/>
        <v>0</v>
      </c>
      <c r="BT22" s="315">
        <f t="shared" si="7"/>
        <v>0</v>
      </c>
      <c r="BU22" s="315">
        <f t="shared" si="7"/>
        <v>0</v>
      </c>
      <c r="BV22" s="315">
        <f t="shared" si="7"/>
        <v>0</v>
      </c>
      <c r="BW22" s="315">
        <f t="shared" si="7"/>
        <v>0</v>
      </c>
      <c r="BX22" s="315">
        <f t="shared" si="7"/>
        <v>0</v>
      </c>
      <c r="BY22" s="315">
        <f t="shared" si="7"/>
        <v>0</v>
      </c>
      <c r="BZ22" s="315">
        <f t="shared" si="7"/>
        <v>0</v>
      </c>
      <c r="CA22" s="315">
        <f t="shared" si="7"/>
        <v>0</v>
      </c>
      <c r="CB22" s="315">
        <f t="shared" si="7"/>
        <v>0</v>
      </c>
      <c r="CC22" s="315">
        <f t="shared" si="7"/>
        <v>0</v>
      </c>
      <c r="CD22" s="315">
        <f t="shared" si="7"/>
        <v>0</v>
      </c>
      <c r="CE22" s="315">
        <f t="shared" si="7"/>
        <v>0</v>
      </c>
      <c r="CF22" s="315">
        <f t="shared" si="7"/>
        <v>0</v>
      </c>
      <c r="CG22" s="315">
        <f t="shared" si="7"/>
        <v>0</v>
      </c>
      <c r="CH22" s="290"/>
    </row>
    <row r="23" spans="1:86" s="198" customFormat="1" ht="22.5" x14ac:dyDescent="0.2">
      <c r="A23" s="42"/>
      <c r="B23" s="89" t="str">
        <f>Compétences!D23</f>
        <v>Lire, interpréter et construire quelques représentations simples : tableaux, graphiques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291"/>
    </row>
    <row r="24" spans="1:86" s="198" customFormat="1" ht="30" customHeight="1" x14ac:dyDescent="0.2">
      <c r="A24" s="42"/>
      <c r="B24" s="89" t="str">
        <f>Compétences!D24</f>
        <v>Savoir organiser des informations numériques ou géométriques, justifier et apprécier la vraisemblance d’un résultat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291"/>
    </row>
    <row r="25" spans="1:86" s="198" customFormat="1" ht="17.25" customHeight="1" x14ac:dyDescent="0.2">
      <c r="A25" s="42"/>
      <c r="B25" s="89" t="str">
        <f>Compétences!D25</f>
        <v>Résoudre un problème mettant en jeu une situation de proportionnalité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291"/>
    </row>
    <row r="26" spans="1:86" s="198" customFormat="1" x14ac:dyDescent="0.2">
      <c r="A26" s="42"/>
      <c r="B26" s="91" t="str">
        <f>Compétences!E2</f>
        <v>La culture scientifique et technologique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292"/>
    </row>
    <row r="27" spans="1:86" s="197" customFormat="1" ht="18" customHeight="1" x14ac:dyDescent="0.2">
      <c r="A27" s="42">
        <v>3</v>
      </c>
      <c r="B27" s="88" t="str">
        <f>Compétences!E3</f>
        <v>PRATIQUER UNE DÉMARCHE SCIENTIFIQUE OU TECHNOLOGIQUE</v>
      </c>
      <c r="C27" s="315">
        <f>COUNTA(C28:C30)/$A$27</f>
        <v>0</v>
      </c>
      <c r="D27" s="315">
        <f>COUNTA(D28:D30)/$A$27</f>
        <v>0</v>
      </c>
      <c r="E27" s="315">
        <f t="shared" ref="E27:BO27" si="8">COUNTA(E28:E30)/$A$27</f>
        <v>0</v>
      </c>
      <c r="F27" s="315">
        <f t="shared" si="8"/>
        <v>0</v>
      </c>
      <c r="G27" s="315">
        <f t="shared" si="8"/>
        <v>0</v>
      </c>
      <c r="H27" s="315">
        <f t="shared" si="8"/>
        <v>0</v>
      </c>
      <c r="I27" s="315">
        <f t="shared" si="8"/>
        <v>0</v>
      </c>
      <c r="J27" s="315">
        <f t="shared" si="8"/>
        <v>0</v>
      </c>
      <c r="K27" s="315">
        <f t="shared" si="8"/>
        <v>0</v>
      </c>
      <c r="L27" s="315">
        <f t="shared" si="8"/>
        <v>0</v>
      </c>
      <c r="M27" s="315">
        <f t="shared" si="8"/>
        <v>0</v>
      </c>
      <c r="N27" s="315">
        <f t="shared" si="8"/>
        <v>0</v>
      </c>
      <c r="O27" s="315">
        <f t="shared" si="8"/>
        <v>0</v>
      </c>
      <c r="P27" s="315">
        <f t="shared" si="8"/>
        <v>0</v>
      </c>
      <c r="Q27" s="315">
        <f t="shared" si="8"/>
        <v>0</v>
      </c>
      <c r="R27" s="315">
        <f t="shared" si="8"/>
        <v>0</v>
      </c>
      <c r="S27" s="315">
        <f t="shared" si="8"/>
        <v>0</v>
      </c>
      <c r="T27" s="315">
        <f t="shared" si="8"/>
        <v>0</v>
      </c>
      <c r="U27" s="315">
        <f t="shared" si="8"/>
        <v>0</v>
      </c>
      <c r="V27" s="315">
        <f t="shared" si="8"/>
        <v>0</v>
      </c>
      <c r="W27" s="315">
        <f t="shared" si="8"/>
        <v>0</v>
      </c>
      <c r="X27" s="315">
        <f t="shared" si="8"/>
        <v>0</v>
      </c>
      <c r="Y27" s="315">
        <f t="shared" si="8"/>
        <v>0</v>
      </c>
      <c r="Z27" s="315">
        <f t="shared" si="8"/>
        <v>0</v>
      </c>
      <c r="AA27" s="315">
        <f t="shared" si="8"/>
        <v>0</v>
      </c>
      <c r="AB27" s="315">
        <f t="shared" si="8"/>
        <v>0</v>
      </c>
      <c r="AC27" s="315">
        <f t="shared" si="8"/>
        <v>0</v>
      </c>
      <c r="AD27" s="315">
        <f t="shared" si="8"/>
        <v>0</v>
      </c>
      <c r="AE27" s="315">
        <f t="shared" si="8"/>
        <v>0</v>
      </c>
      <c r="AF27" s="315">
        <f t="shared" si="8"/>
        <v>0</v>
      </c>
      <c r="AG27" s="315">
        <f t="shared" si="8"/>
        <v>0</v>
      </c>
      <c r="AH27" s="315">
        <f t="shared" si="8"/>
        <v>0</v>
      </c>
      <c r="AI27" s="315">
        <f t="shared" si="8"/>
        <v>0</v>
      </c>
      <c r="AJ27" s="315">
        <f t="shared" si="8"/>
        <v>0</v>
      </c>
      <c r="AK27" s="315">
        <f t="shared" si="8"/>
        <v>0</v>
      </c>
      <c r="AL27" s="315">
        <f t="shared" si="8"/>
        <v>0</v>
      </c>
      <c r="AM27" s="315">
        <f t="shared" si="8"/>
        <v>0</v>
      </c>
      <c r="AN27" s="315">
        <f t="shared" si="8"/>
        <v>0</v>
      </c>
      <c r="AO27" s="315">
        <f t="shared" si="8"/>
        <v>0</v>
      </c>
      <c r="AP27" s="315">
        <f t="shared" si="8"/>
        <v>0</v>
      </c>
      <c r="AQ27" s="315">
        <f t="shared" si="8"/>
        <v>0</v>
      </c>
      <c r="AR27" s="315">
        <f t="shared" si="8"/>
        <v>0</v>
      </c>
      <c r="AS27" s="315">
        <f t="shared" si="8"/>
        <v>0</v>
      </c>
      <c r="AT27" s="315">
        <f t="shared" si="8"/>
        <v>0</v>
      </c>
      <c r="AU27" s="315">
        <f t="shared" si="8"/>
        <v>0</v>
      </c>
      <c r="AV27" s="315">
        <f t="shared" si="8"/>
        <v>0</v>
      </c>
      <c r="AW27" s="315">
        <f t="shared" si="8"/>
        <v>0</v>
      </c>
      <c r="AX27" s="315">
        <f t="shared" si="8"/>
        <v>0</v>
      </c>
      <c r="AY27" s="315">
        <f t="shared" si="8"/>
        <v>0</v>
      </c>
      <c r="AZ27" s="315">
        <f t="shared" si="8"/>
        <v>0</v>
      </c>
      <c r="BA27" s="315">
        <f t="shared" si="8"/>
        <v>0</v>
      </c>
      <c r="BB27" s="315">
        <f t="shared" si="8"/>
        <v>0</v>
      </c>
      <c r="BC27" s="315">
        <f t="shared" si="8"/>
        <v>0</v>
      </c>
      <c r="BD27" s="315">
        <f t="shared" si="8"/>
        <v>0</v>
      </c>
      <c r="BE27" s="315">
        <f t="shared" si="8"/>
        <v>0</v>
      </c>
      <c r="BF27" s="315">
        <f t="shared" si="8"/>
        <v>0</v>
      </c>
      <c r="BG27" s="315">
        <f t="shared" si="8"/>
        <v>0</v>
      </c>
      <c r="BH27" s="315">
        <f t="shared" si="8"/>
        <v>0</v>
      </c>
      <c r="BI27" s="315">
        <f t="shared" si="8"/>
        <v>0</v>
      </c>
      <c r="BJ27" s="315">
        <f t="shared" si="8"/>
        <v>0</v>
      </c>
      <c r="BK27" s="315">
        <f t="shared" si="8"/>
        <v>0</v>
      </c>
      <c r="BL27" s="315">
        <f t="shared" si="8"/>
        <v>0</v>
      </c>
      <c r="BM27" s="315">
        <f t="shared" si="8"/>
        <v>0</v>
      </c>
      <c r="BN27" s="315">
        <f t="shared" si="8"/>
        <v>0</v>
      </c>
      <c r="BO27" s="315">
        <f t="shared" si="8"/>
        <v>0</v>
      </c>
      <c r="BP27" s="315">
        <f t="shared" ref="BP27:CG27" si="9">COUNTA(BP28:BP30)/$A$27</f>
        <v>0</v>
      </c>
      <c r="BQ27" s="315">
        <f t="shared" si="9"/>
        <v>0</v>
      </c>
      <c r="BR27" s="315">
        <f t="shared" si="9"/>
        <v>0</v>
      </c>
      <c r="BS27" s="315">
        <f t="shared" si="9"/>
        <v>0</v>
      </c>
      <c r="BT27" s="315">
        <f t="shared" si="9"/>
        <v>0</v>
      </c>
      <c r="BU27" s="315">
        <f t="shared" si="9"/>
        <v>0</v>
      </c>
      <c r="BV27" s="315">
        <f t="shared" si="9"/>
        <v>0</v>
      </c>
      <c r="BW27" s="315">
        <f t="shared" si="9"/>
        <v>0</v>
      </c>
      <c r="BX27" s="315">
        <f t="shared" si="9"/>
        <v>0</v>
      </c>
      <c r="BY27" s="315">
        <f t="shared" si="9"/>
        <v>0</v>
      </c>
      <c r="BZ27" s="315">
        <f t="shared" si="9"/>
        <v>0</v>
      </c>
      <c r="CA27" s="315">
        <f t="shared" si="9"/>
        <v>0</v>
      </c>
      <c r="CB27" s="315">
        <f t="shared" si="9"/>
        <v>0</v>
      </c>
      <c r="CC27" s="315">
        <f t="shared" si="9"/>
        <v>0</v>
      </c>
      <c r="CD27" s="315">
        <f t="shared" si="9"/>
        <v>0</v>
      </c>
      <c r="CE27" s="315">
        <f t="shared" si="9"/>
        <v>0</v>
      </c>
      <c r="CF27" s="315">
        <f t="shared" si="9"/>
        <v>0</v>
      </c>
      <c r="CG27" s="315">
        <f t="shared" si="9"/>
        <v>0</v>
      </c>
      <c r="CH27" s="290"/>
    </row>
    <row r="28" spans="1:86" s="198" customFormat="1" ht="18" customHeight="1" x14ac:dyDescent="0.2">
      <c r="A28" s="42"/>
      <c r="B28" s="89" t="str">
        <f>Compétences!E4</f>
        <v>Pratiquer une démarche d’investigation : savoir observer, questionner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291"/>
    </row>
    <row r="29" spans="1:86" s="198" customFormat="1" ht="27" customHeight="1" x14ac:dyDescent="0.2">
      <c r="A29" s="42"/>
      <c r="B29" s="89" t="str">
        <f>Compétences!E5</f>
        <v>Manipuler et expérimenter, formuler une hypothèse et la tester, argumenter, mettre à l’essai plusieurs pistes de solutions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291"/>
    </row>
    <row r="30" spans="1:86" s="198" customFormat="1" ht="27" customHeight="1" x14ac:dyDescent="0.2">
      <c r="A30" s="42"/>
      <c r="B30" s="89" t="str">
        <f>Compétences!E6</f>
        <v>Exprimer et exploiter les résultats d’une mesure et d’une recherche en utilisant un vocabulaire scientifique à l’écrit ou à l’oral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291"/>
    </row>
    <row r="31" spans="1:86" s="199" customFormat="1" ht="34.5" customHeight="1" x14ac:dyDescent="0.2">
      <c r="A31" s="42">
        <v>8</v>
      </c>
      <c r="B31" s="88" t="str">
        <f>Compétences!E7</f>
        <v>MAÎTRISER DES CONNAISSANCES DANS DIVERS DOMAINES SCIENTIFIQUES ET LES MOBILISER…</v>
      </c>
      <c r="C31" s="315">
        <f>COUNTA(C32:C39)/$A$31</f>
        <v>0</v>
      </c>
      <c r="D31" s="315">
        <f t="shared" ref="D31:BO31" si="10">COUNTA(D32:D39)/$A$31</f>
        <v>0</v>
      </c>
      <c r="E31" s="315">
        <f t="shared" si="10"/>
        <v>0</v>
      </c>
      <c r="F31" s="315">
        <f t="shared" si="10"/>
        <v>0</v>
      </c>
      <c r="G31" s="315">
        <f t="shared" si="10"/>
        <v>0</v>
      </c>
      <c r="H31" s="315">
        <f t="shared" si="10"/>
        <v>0</v>
      </c>
      <c r="I31" s="315">
        <f t="shared" si="10"/>
        <v>0</v>
      </c>
      <c r="J31" s="315">
        <f t="shared" si="10"/>
        <v>0</v>
      </c>
      <c r="K31" s="315">
        <f t="shared" si="10"/>
        <v>0</v>
      </c>
      <c r="L31" s="315">
        <f t="shared" si="10"/>
        <v>0</v>
      </c>
      <c r="M31" s="315">
        <f t="shared" si="10"/>
        <v>0</v>
      </c>
      <c r="N31" s="315">
        <f t="shared" si="10"/>
        <v>0</v>
      </c>
      <c r="O31" s="315">
        <f t="shared" si="10"/>
        <v>0</v>
      </c>
      <c r="P31" s="315">
        <f t="shared" si="10"/>
        <v>0</v>
      </c>
      <c r="Q31" s="315">
        <f t="shared" si="10"/>
        <v>0</v>
      </c>
      <c r="R31" s="315">
        <f t="shared" si="10"/>
        <v>0</v>
      </c>
      <c r="S31" s="315">
        <f t="shared" si="10"/>
        <v>0</v>
      </c>
      <c r="T31" s="315">
        <f t="shared" si="10"/>
        <v>0</v>
      </c>
      <c r="U31" s="315">
        <f t="shared" si="10"/>
        <v>0</v>
      </c>
      <c r="V31" s="315">
        <f t="shared" si="10"/>
        <v>0</v>
      </c>
      <c r="W31" s="315">
        <f t="shared" si="10"/>
        <v>0</v>
      </c>
      <c r="X31" s="315">
        <f t="shared" si="10"/>
        <v>0</v>
      </c>
      <c r="Y31" s="315">
        <f t="shared" si="10"/>
        <v>0</v>
      </c>
      <c r="Z31" s="315">
        <f t="shared" si="10"/>
        <v>0</v>
      </c>
      <c r="AA31" s="315">
        <f t="shared" si="10"/>
        <v>0</v>
      </c>
      <c r="AB31" s="315">
        <f t="shared" si="10"/>
        <v>0</v>
      </c>
      <c r="AC31" s="315">
        <f t="shared" si="10"/>
        <v>0</v>
      </c>
      <c r="AD31" s="315">
        <f t="shared" si="10"/>
        <v>0</v>
      </c>
      <c r="AE31" s="315">
        <f t="shared" si="10"/>
        <v>0</v>
      </c>
      <c r="AF31" s="315">
        <f t="shared" si="10"/>
        <v>0</v>
      </c>
      <c r="AG31" s="315">
        <f t="shared" si="10"/>
        <v>0</v>
      </c>
      <c r="AH31" s="315">
        <f t="shared" si="10"/>
        <v>0</v>
      </c>
      <c r="AI31" s="315">
        <f t="shared" si="10"/>
        <v>0</v>
      </c>
      <c r="AJ31" s="315">
        <f t="shared" si="10"/>
        <v>0</v>
      </c>
      <c r="AK31" s="315">
        <f t="shared" si="10"/>
        <v>0</v>
      </c>
      <c r="AL31" s="315">
        <f t="shared" si="10"/>
        <v>0</v>
      </c>
      <c r="AM31" s="315">
        <f t="shared" si="10"/>
        <v>0</v>
      </c>
      <c r="AN31" s="315">
        <f t="shared" si="10"/>
        <v>0</v>
      </c>
      <c r="AO31" s="315">
        <f t="shared" si="10"/>
        <v>0</v>
      </c>
      <c r="AP31" s="315">
        <f t="shared" si="10"/>
        <v>0</v>
      </c>
      <c r="AQ31" s="315">
        <f t="shared" si="10"/>
        <v>0</v>
      </c>
      <c r="AR31" s="315">
        <f t="shared" si="10"/>
        <v>0</v>
      </c>
      <c r="AS31" s="315">
        <f t="shared" si="10"/>
        <v>0</v>
      </c>
      <c r="AT31" s="315">
        <f t="shared" si="10"/>
        <v>0</v>
      </c>
      <c r="AU31" s="315">
        <f t="shared" si="10"/>
        <v>0</v>
      </c>
      <c r="AV31" s="315">
        <f t="shared" si="10"/>
        <v>0</v>
      </c>
      <c r="AW31" s="315">
        <f t="shared" si="10"/>
        <v>0</v>
      </c>
      <c r="AX31" s="315">
        <f t="shared" si="10"/>
        <v>0</v>
      </c>
      <c r="AY31" s="315">
        <f t="shared" si="10"/>
        <v>0</v>
      </c>
      <c r="AZ31" s="315">
        <f t="shared" si="10"/>
        <v>0</v>
      </c>
      <c r="BA31" s="315">
        <f t="shared" si="10"/>
        <v>0</v>
      </c>
      <c r="BB31" s="315">
        <f t="shared" si="10"/>
        <v>0</v>
      </c>
      <c r="BC31" s="315">
        <f t="shared" si="10"/>
        <v>0</v>
      </c>
      <c r="BD31" s="315">
        <f t="shared" si="10"/>
        <v>0</v>
      </c>
      <c r="BE31" s="315">
        <f t="shared" si="10"/>
        <v>0</v>
      </c>
      <c r="BF31" s="315">
        <f t="shared" si="10"/>
        <v>0</v>
      </c>
      <c r="BG31" s="315">
        <f t="shared" si="10"/>
        <v>0</v>
      </c>
      <c r="BH31" s="315">
        <f t="shared" si="10"/>
        <v>0</v>
      </c>
      <c r="BI31" s="315">
        <f t="shared" si="10"/>
        <v>0</v>
      </c>
      <c r="BJ31" s="315">
        <f t="shared" si="10"/>
        <v>0</v>
      </c>
      <c r="BK31" s="315">
        <f t="shared" si="10"/>
        <v>0</v>
      </c>
      <c r="BL31" s="315">
        <f t="shared" si="10"/>
        <v>0</v>
      </c>
      <c r="BM31" s="315">
        <f t="shared" si="10"/>
        <v>0</v>
      </c>
      <c r="BN31" s="315">
        <f t="shared" si="10"/>
        <v>0</v>
      </c>
      <c r="BO31" s="315">
        <f t="shared" si="10"/>
        <v>0</v>
      </c>
      <c r="BP31" s="315">
        <f t="shared" ref="BP31:CG31" si="11">COUNTA(BP32:BP39)/$A$31</f>
        <v>0</v>
      </c>
      <c r="BQ31" s="315">
        <f t="shared" si="11"/>
        <v>0</v>
      </c>
      <c r="BR31" s="315">
        <f t="shared" si="11"/>
        <v>0</v>
      </c>
      <c r="BS31" s="315">
        <f t="shared" si="11"/>
        <v>0</v>
      </c>
      <c r="BT31" s="315">
        <f t="shared" si="11"/>
        <v>0</v>
      </c>
      <c r="BU31" s="315">
        <f t="shared" si="11"/>
        <v>0</v>
      </c>
      <c r="BV31" s="315">
        <f t="shared" si="11"/>
        <v>0</v>
      </c>
      <c r="BW31" s="315">
        <f t="shared" si="11"/>
        <v>0</v>
      </c>
      <c r="BX31" s="315">
        <f t="shared" si="11"/>
        <v>0</v>
      </c>
      <c r="BY31" s="315">
        <f t="shared" si="11"/>
        <v>0</v>
      </c>
      <c r="BZ31" s="315">
        <f t="shared" si="11"/>
        <v>0</v>
      </c>
      <c r="CA31" s="315">
        <f t="shared" si="11"/>
        <v>0</v>
      </c>
      <c r="CB31" s="315">
        <f t="shared" si="11"/>
        <v>0</v>
      </c>
      <c r="CC31" s="315">
        <f t="shared" si="11"/>
        <v>0</v>
      </c>
      <c r="CD31" s="315">
        <f t="shared" si="11"/>
        <v>0</v>
      </c>
      <c r="CE31" s="315">
        <f t="shared" si="11"/>
        <v>0</v>
      </c>
      <c r="CF31" s="315">
        <f t="shared" si="11"/>
        <v>0</v>
      </c>
      <c r="CG31" s="315">
        <f t="shared" si="11"/>
        <v>0</v>
      </c>
      <c r="CH31" s="290"/>
    </row>
    <row r="32" spans="1:86" ht="14.25" customHeight="1" x14ac:dyDescent="0.2">
      <c r="B32" s="89" t="str">
        <f>Compétences!E8</f>
        <v>Le ciel et la Terre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291"/>
    </row>
    <row r="33" spans="1:86" ht="14.25" customHeight="1" x14ac:dyDescent="0.2">
      <c r="B33" s="89" t="str">
        <f>Compétences!E9</f>
        <v>La matière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291"/>
    </row>
    <row r="34" spans="1:86" ht="14.25" customHeight="1" x14ac:dyDescent="0.2">
      <c r="B34" s="89" t="str">
        <f>Compétences!E10</f>
        <v>L’énergie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291"/>
    </row>
    <row r="35" spans="1:86" ht="14.25" customHeight="1" x14ac:dyDescent="0.2">
      <c r="B35" s="89" t="str">
        <f>Compétences!E11</f>
        <v>L’unité et la diversité du vivant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291"/>
    </row>
    <row r="36" spans="1:86" ht="14.25" customHeight="1" x14ac:dyDescent="0.2">
      <c r="B36" s="89" t="str">
        <f>Compétences!E12</f>
        <v>Le fonctionnement du vivant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291"/>
    </row>
    <row r="37" spans="1:86" ht="14.25" customHeight="1" x14ac:dyDescent="0.2">
      <c r="B37" s="89" t="str">
        <f>Compétences!E13</f>
        <v>Le fonctionnement du corps humain et la santé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291"/>
    </row>
    <row r="38" spans="1:86" ht="14.25" customHeight="1" x14ac:dyDescent="0.2">
      <c r="B38" s="89" t="str">
        <f>Compétences!E14</f>
        <v>Les êtres vivants dans leur environnement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0"/>
      <c r="BM38" s="90"/>
      <c r="BN38" s="90"/>
      <c r="BO38" s="90"/>
      <c r="BP38" s="90"/>
      <c r="BQ38" s="90"/>
      <c r="BR38" s="90"/>
      <c r="BS38" s="90"/>
      <c r="BT38" s="90"/>
      <c r="BU38" s="90"/>
      <c r="BV38" s="90"/>
      <c r="BW38" s="90"/>
      <c r="BX38" s="90"/>
      <c r="BY38" s="90"/>
      <c r="BZ38" s="90"/>
      <c r="CA38" s="90"/>
      <c r="CB38" s="90"/>
      <c r="CC38" s="90"/>
      <c r="CD38" s="90"/>
      <c r="CE38" s="90"/>
      <c r="CF38" s="90"/>
      <c r="CG38" s="90"/>
      <c r="CH38" s="291"/>
    </row>
    <row r="39" spans="1:86" ht="14.25" customHeight="1" x14ac:dyDescent="0.2">
      <c r="B39" s="89" t="str">
        <f>Compétences!E15</f>
        <v>Les objets techniques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  <c r="CA39" s="90"/>
      <c r="CB39" s="90"/>
      <c r="CC39" s="90"/>
      <c r="CD39" s="90"/>
      <c r="CE39" s="90"/>
      <c r="CF39" s="90"/>
      <c r="CG39" s="90"/>
      <c r="CH39" s="291"/>
    </row>
    <row r="40" spans="1:86" s="199" customFormat="1" ht="24" customHeight="1" x14ac:dyDescent="0.2">
      <c r="A40" s="42"/>
      <c r="B40" s="88" t="str">
        <f>Compétences!E16</f>
        <v>ENVIRONNEMENT ET DÉVELOPPEMENT DURABLE</v>
      </c>
      <c r="C40" s="315">
        <f>COUNTA(C41)/$A$41</f>
        <v>0</v>
      </c>
      <c r="D40" s="315">
        <f t="shared" ref="D40:BO40" si="12">COUNTA(D41)/$A$41</f>
        <v>0</v>
      </c>
      <c r="E40" s="315">
        <f t="shared" si="12"/>
        <v>0</v>
      </c>
      <c r="F40" s="315">
        <f t="shared" si="12"/>
        <v>0</v>
      </c>
      <c r="G40" s="315">
        <f t="shared" si="12"/>
        <v>0</v>
      </c>
      <c r="H40" s="315">
        <f t="shared" si="12"/>
        <v>0</v>
      </c>
      <c r="I40" s="315">
        <f t="shared" si="12"/>
        <v>0</v>
      </c>
      <c r="J40" s="315">
        <f t="shared" si="12"/>
        <v>0</v>
      </c>
      <c r="K40" s="315">
        <f t="shared" si="12"/>
        <v>0</v>
      </c>
      <c r="L40" s="315">
        <f t="shared" si="12"/>
        <v>0</v>
      </c>
      <c r="M40" s="315">
        <f t="shared" si="12"/>
        <v>0</v>
      </c>
      <c r="N40" s="315">
        <f t="shared" si="12"/>
        <v>0</v>
      </c>
      <c r="O40" s="315">
        <f t="shared" si="12"/>
        <v>0</v>
      </c>
      <c r="P40" s="315">
        <f t="shared" si="12"/>
        <v>0</v>
      </c>
      <c r="Q40" s="315">
        <f t="shared" si="12"/>
        <v>0</v>
      </c>
      <c r="R40" s="315">
        <f t="shared" si="12"/>
        <v>0</v>
      </c>
      <c r="S40" s="315">
        <f t="shared" si="12"/>
        <v>0</v>
      </c>
      <c r="T40" s="315">
        <f t="shared" si="12"/>
        <v>0</v>
      </c>
      <c r="U40" s="315">
        <f t="shared" si="12"/>
        <v>0</v>
      </c>
      <c r="V40" s="315">
        <f t="shared" si="12"/>
        <v>0</v>
      </c>
      <c r="W40" s="315">
        <f t="shared" si="12"/>
        <v>0</v>
      </c>
      <c r="X40" s="315">
        <f t="shared" si="12"/>
        <v>0</v>
      </c>
      <c r="Y40" s="315">
        <f t="shared" si="12"/>
        <v>0</v>
      </c>
      <c r="Z40" s="315">
        <f t="shared" si="12"/>
        <v>0</v>
      </c>
      <c r="AA40" s="315">
        <f t="shared" si="12"/>
        <v>0</v>
      </c>
      <c r="AB40" s="315">
        <f t="shared" si="12"/>
        <v>0</v>
      </c>
      <c r="AC40" s="315">
        <f t="shared" si="12"/>
        <v>0</v>
      </c>
      <c r="AD40" s="315">
        <f t="shared" si="12"/>
        <v>0</v>
      </c>
      <c r="AE40" s="315">
        <f t="shared" si="12"/>
        <v>0</v>
      </c>
      <c r="AF40" s="315">
        <f t="shared" si="12"/>
        <v>0</v>
      </c>
      <c r="AG40" s="315">
        <f t="shared" si="12"/>
        <v>0</v>
      </c>
      <c r="AH40" s="315">
        <f t="shared" si="12"/>
        <v>0</v>
      </c>
      <c r="AI40" s="315">
        <f t="shared" si="12"/>
        <v>0</v>
      </c>
      <c r="AJ40" s="315">
        <f t="shared" si="12"/>
        <v>0</v>
      </c>
      <c r="AK40" s="315">
        <f t="shared" si="12"/>
        <v>0</v>
      </c>
      <c r="AL40" s="315">
        <f t="shared" si="12"/>
        <v>0</v>
      </c>
      <c r="AM40" s="315">
        <f t="shared" si="12"/>
        <v>0</v>
      </c>
      <c r="AN40" s="315">
        <f t="shared" si="12"/>
        <v>0</v>
      </c>
      <c r="AO40" s="315">
        <f t="shared" si="12"/>
        <v>0</v>
      </c>
      <c r="AP40" s="315">
        <f t="shared" si="12"/>
        <v>0</v>
      </c>
      <c r="AQ40" s="315">
        <f t="shared" si="12"/>
        <v>0</v>
      </c>
      <c r="AR40" s="315">
        <f t="shared" si="12"/>
        <v>0</v>
      </c>
      <c r="AS40" s="315">
        <f t="shared" si="12"/>
        <v>0</v>
      </c>
      <c r="AT40" s="315">
        <f t="shared" si="12"/>
        <v>0</v>
      </c>
      <c r="AU40" s="315">
        <f t="shared" si="12"/>
        <v>0</v>
      </c>
      <c r="AV40" s="315">
        <f t="shared" si="12"/>
        <v>0</v>
      </c>
      <c r="AW40" s="315">
        <f t="shared" si="12"/>
        <v>0</v>
      </c>
      <c r="AX40" s="315">
        <f t="shared" si="12"/>
        <v>0</v>
      </c>
      <c r="AY40" s="315">
        <f t="shared" si="12"/>
        <v>0</v>
      </c>
      <c r="AZ40" s="315">
        <f t="shared" si="12"/>
        <v>0</v>
      </c>
      <c r="BA40" s="315">
        <f t="shared" si="12"/>
        <v>0</v>
      </c>
      <c r="BB40" s="315">
        <f t="shared" si="12"/>
        <v>0</v>
      </c>
      <c r="BC40" s="315">
        <f t="shared" si="12"/>
        <v>0</v>
      </c>
      <c r="BD40" s="315">
        <f t="shared" si="12"/>
        <v>0</v>
      </c>
      <c r="BE40" s="315">
        <f t="shared" si="12"/>
        <v>0</v>
      </c>
      <c r="BF40" s="315">
        <f t="shared" si="12"/>
        <v>0</v>
      </c>
      <c r="BG40" s="315">
        <f t="shared" si="12"/>
        <v>0</v>
      </c>
      <c r="BH40" s="315">
        <f t="shared" si="12"/>
        <v>0</v>
      </c>
      <c r="BI40" s="315">
        <f t="shared" si="12"/>
        <v>0</v>
      </c>
      <c r="BJ40" s="315">
        <f t="shared" si="12"/>
        <v>0</v>
      </c>
      <c r="BK40" s="315">
        <f t="shared" si="12"/>
        <v>0</v>
      </c>
      <c r="BL40" s="315">
        <f t="shared" si="12"/>
        <v>0</v>
      </c>
      <c r="BM40" s="315">
        <f t="shared" si="12"/>
        <v>0</v>
      </c>
      <c r="BN40" s="315">
        <f t="shared" si="12"/>
        <v>0</v>
      </c>
      <c r="BO40" s="315">
        <f t="shared" si="12"/>
        <v>0</v>
      </c>
      <c r="BP40" s="315">
        <f t="shared" ref="BP40:CG40" si="13">COUNTA(BP41)/$A$41</f>
        <v>0</v>
      </c>
      <c r="BQ40" s="315">
        <f t="shared" si="13"/>
        <v>0</v>
      </c>
      <c r="BR40" s="315">
        <f t="shared" si="13"/>
        <v>0</v>
      </c>
      <c r="BS40" s="315">
        <f t="shared" si="13"/>
        <v>0</v>
      </c>
      <c r="BT40" s="315">
        <f t="shared" si="13"/>
        <v>0</v>
      </c>
      <c r="BU40" s="315">
        <f t="shared" si="13"/>
        <v>0</v>
      </c>
      <c r="BV40" s="315">
        <f t="shared" si="13"/>
        <v>0</v>
      </c>
      <c r="BW40" s="315">
        <f t="shared" si="13"/>
        <v>0</v>
      </c>
      <c r="BX40" s="315">
        <f t="shared" si="13"/>
        <v>0</v>
      </c>
      <c r="BY40" s="315">
        <f t="shared" si="13"/>
        <v>0</v>
      </c>
      <c r="BZ40" s="315">
        <f t="shared" si="13"/>
        <v>0</v>
      </c>
      <c r="CA40" s="315">
        <f t="shared" si="13"/>
        <v>0</v>
      </c>
      <c r="CB40" s="315">
        <f t="shared" si="13"/>
        <v>0</v>
      </c>
      <c r="CC40" s="315">
        <f t="shared" si="13"/>
        <v>0</v>
      </c>
      <c r="CD40" s="315">
        <f t="shared" si="13"/>
        <v>0</v>
      </c>
      <c r="CE40" s="315">
        <f t="shared" si="13"/>
        <v>0</v>
      </c>
      <c r="CF40" s="315">
        <f t="shared" si="13"/>
        <v>0</v>
      </c>
      <c r="CG40" s="315">
        <f t="shared" si="13"/>
        <v>0</v>
      </c>
      <c r="CH40" s="290"/>
    </row>
    <row r="41" spans="1:86" ht="25.5" customHeight="1" x14ac:dyDescent="0.2">
      <c r="A41" s="42">
        <v>1</v>
      </c>
      <c r="B41" s="89" t="str">
        <f>Compétences!E17</f>
        <v>Mobiliser ses connaissances pour comprendre quelques questions liées à l’environnement et au développement durable et agir en conséquence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  <c r="CA41" s="90"/>
      <c r="CB41" s="90"/>
      <c r="CC41" s="90"/>
      <c r="CD41" s="90"/>
      <c r="CE41" s="90"/>
      <c r="CF41" s="90"/>
      <c r="CG41" s="90"/>
      <c r="CH41" s="293"/>
    </row>
    <row r="42" spans="1:86" ht="25.5" hidden="1" customHeight="1" x14ac:dyDescent="0.2">
      <c r="B42" s="200"/>
      <c r="C42" s="201">
        <f t="shared" ref="C42:AJ42" si="14">COUNTA(C4:C11)</f>
        <v>0</v>
      </c>
      <c r="D42" s="201">
        <f t="shared" si="14"/>
        <v>0</v>
      </c>
      <c r="E42" s="201">
        <f t="shared" si="14"/>
        <v>0</v>
      </c>
      <c r="F42" s="201">
        <f t="shared" si="14"/>
        <v>0</v>
      </c>
      <c r="G42" s="201">
        <f t="shared" si="14"/>
        <v>0</v>
      </c>
      <c r="H42" s="201">
        <f t="shared" si="14"/>
        <v>0</v>
      </c>
      <c r="I42" s="201">
        <f t="shared" si="14"/>
        <v>0</v>
      </c>
      <c r="J42" s="201">
        <f t="shared" si="14"/>
        <v>0</v>
      </c>
      <c r="K42" s="201">
        <f t="shared" si="14"/>
        <v>0</v>
      </c>
      <c r="L42" s="201">
        <f t="shared" si="14"/>
        <v>0</v>
      </c>
      <c r="M42" s="201">
        <f t="shared" si="14"/>
        <v>0</v>
      </c>
      <c r="N42" s="201">
        <f t="shared" si="14"/>
        <v>0</v>
      </c>
      <c r="O42" s="201">
        <f t="shared" si="14"/>
        <v>0</v>
      </c>
      <c r="P42" s="201">
        <f t="shared" si="14"/>
        <v>0</v>
      </c>
      <c r="Q42" s="201">
        <f t="shared" si="14"/>
        <v>0</v>
      </c>
      <c r="R42" s="201">
        <f t="shared" si="14"/>
        <v>0</v>
      </c>
      <c r="S42" s="201">
        <f t="shared" si="14"/>
        <v>0</v>
      </c>
      <c r="T42" s="201">
        <f t="shared" si="14"/>
        <v>0</v>
      </c>
      <c r="U42" s="201">
        <f t="shared" si="14"/>
        <v>0</v>
      </c>
      <c r="V42" s="201">
        <f t="shared" si="14"/>
        <v>0</v>
      </c>
      <c r="W42" s="201">
        <f t="shared" si="14"/>
        <v>0</v>
      </c>
      <c r="X42" s="201">
        <f t="shared" si="14"/>
        <v>0</v>
      </c>
      <c r="Y42" s="201">
        <f t="shared" si="14"/>
        <v>0</v>
      </c>
      <c r="Z42" s="201">
        <f t="shared" si="14"/>
        <v>0</v>
      </c>
      <c r="AA42" s="201">
        <f t="shared" si="14"/>
        <v>0</v>
      </c>
      <c r="AB42" s="201">
        <f t="shared" si="14"/>
        <v>0</v>
      </c>
      <c r="AC42" s="201">
        <f t="shared" si="14"/>
        <v>0</v>
      </c>
      <c r="AD42" s="201">
        <f t="shared" si="14"/>
        <v>0</v>
      </c>
      <c r="AE42" s="201">
        <f t="shared" si="14"/>
        <v>0</v>
      </c>
      <c r="AF42" s="201">
        <f t="shared" si="14"/>
        <v>0</v>
      </c>
      <c r="AG42" s="201">
        <f t="shared" si="14"/>
        <v>0</v>
      </c>
      <c r="AH42" s="201">
        <f t="shared" si="14"/>
        <v>0</v>
      </c>
      <c r="AI42" s="201">
        <f t="shared" si="14"/>
        <v>0</v>
      </c>
      <c r="AJ42" s="201">
        <f t="shared" si="14"/>
        <v>0</v>
      </c>
      <c r="AK42" s="201">
        <f t="shared" ref="AK42:CG42" si="15">COUNTA(AK4:AK11)</f>
        <v>0</v>
      </c>
      <c r="AL42" s="201">
        <f t="shared" si="15"/>
        <v>0</v>
      </c>
      <c r="AM42" s="201">
        <f t="shared" si="15"/>
        <v>0</v>
      </c>
      <c r="AN42" s="201">
        <f t="shared" si="15"/>
        <v>0</v>
      </c>
      <c r="AO42" s="201">
        <f t="shared" si="15"/>
        <v>0</v>
      </c>
      <c r="AP42" s="201">
        <f t="shared" si="15"/>
        <v>0</v>
      </c>
      <c r="AQ42" s="201">
        <f t="shared" si="15"/>
        <v>0</v>
      </c>
      <c r="AR42" s="201">
        <f t="shared" si="15"/>
        <v>0</v>
      </c>
      <c r="AS42" s="201">
        <f t="shared" si="15"/>
        <v>0</v>
      </c>
      <c r="AT42" s="201">
        <f t="shared" si="15"/>
        <v>0</v>
      </c>
      <c r="AU42" s="201">
        <f t="shared" si="15"/>
        <v>0</v>
      </c>
      <c r="AV42" s="201">
        <f t="shared" si="15"/>
        <v>0</v>
      </c>
      <c r="AW42" s="201">
        <f t="shared" si="15"/>
        <v>0</v>
      </c>
      <c r="AX42" s="201">
        <f t="shared" si="15"/>
        <v>0</v>
      </c>
      <c r="AY42" s="201">
        <f t="shared" si="15"/>
        <v>0</v>
      </c>
      <c r="AZ42" s="201">
        <f t="shared" si="15"/>
        <v>0</v>
      </c>
      <c r="BA42" s="201">
        <f t="shared" si="15"/>
        <v>0</v>
      </c>
      <c r="BB42" s="201">
        <f t="shared" si="15"/>
        <v>0</v>
      </c>
      <c r="BC42" s="201">
        <f t="shared" si="15"/>
        <v>0</v>
      </c>
      <c r="BD42" s="201">
        <f t="shared" si="15"/>
        <v>0</v>
      </c>
      <c r="BE42" s="201">
        <f t="shared" si="15"/>
        <v>0</v>
      </c>
      <c r="BF42" s="201">
        <f t="shared" si="15"/>
        <v>0</v>
      </c>
      <c r="BG42" s="201">
        <f t="shared" si="15"/>
        <v>0</v>
      </c>
      <c r="BH42" s="201">
        <f t="shared" si="15"/>
        <v>0</v>
      </c>
      <c r="BI42" s="201">
        <f t="shared" si="15"/>
        <v>0</v>
      </c>
      <c r="BJ42" s="201">
        <f t="shared" si="15"/>
        <v>0</v>
      </c>
      <c r="BK42" s="201">
        <f t="shared" si="15"/>
        <v>0</v>
      </c>
      <c r="BL42" s="201">
        <f t="shared" si="15"/>
        <v>0</v>
      </c>
      <c r="BM42" s="201">
        <f t="shared" si="15"/>
        <v>0</v>
      </c>
      <c r="BN42" s="201">
        <f t="shared" si="15"/>
        <v>0</v>
      </c>
      <c r="BO42" s="201">
        <f t="shared" si="15"/>
        <v>0</v>
      </c>
      <c r="BP42" s="201">
        <f t="shared" si="15"/>
        <v>0</v>
      </c>
      <c r="BQ42" s="201">
        <f t="shared" si="15"/>
        <v>0</v>
      </c>
      <c r="BR42" s="201">
        <f t="shared" si="15"/>
        <v>0</v>
      </c>
      <c r="BS42" s="201">
        <f t="shared" si="15"/>
        <v>0</v>
      </c>
      <c r="BT42" s="201">
        <f t="shared" si="15"/>
        <v>0</v>
      </c>
      <c r="BU42" s="201">
        <f t="shared" si="15"/>
        <v>0</v>
      </c>
      <c r="BV42" s="201">
        <f t="shared" si="15"/>
        <v>0</v>
      </c>
      <c r="BW42" s="201">
        <f t="shared" si="15"/>
        <v>0</v>
      </c>
      <c r="BX42" s="201">
        <f t="shared" si="15"/>
        <v>0</v>
      </c>
      <c r="BY42" s="201">
        <f t="shared" si="15"/>
        <v>0</v>
      </c>
      <c r="BZ42" s="201">
        <f t="shared" si="15"/>
        <v>0</v>
      </c>
      <c r="CA42" s="201">
        <f t="shared" si="15"/>
        <v>0</v>
      </c>
      <c r="CB42" s="201">
        <f t="shared" si="15"/>
        <v>0</v>
      </c>
      <c r="CC42" s="201">
        <f t="shared" si="15"/>
        <v>0</v>
      </c>
      <c r="CD42" s="201">
        <f t="shared" si="15"/>
        <v>0</v>
      </c>
      <c r="CE42" s="201">
        <f t="shared" si="15"/>
        <v>0</v>
      </c>
      <c r="CF42" s="201">
        <f t="shared" si="15"/>
        <v>0</v>
      </c>
      <c r="CG42" s="201">
        <f t="shared" si="15"/>
        <v>0</v>
      </c>
    </row>
    <row r="43" spans="1:86" ht="25.5" hidden="1" customHeight="1" x14ac:dyDescent="0.2">
      <c r="B43" s="200"/>
      <c r="C43" s="201">
        <f t="shared" ref="C43:AJ43" si="16">COUNTA(C13:C16)</f>
        <v>0</v>
      </c>
      <c r="D43" s="201">
        <f t="shared" si="16"/>
        <v>0</v>
      </c>
      <c r="E43" s="201">
        <f t="shared" si="16"/>
        <v>0</v>
      </c>
      <c r="F43" s="201">
        <f t="shared" si="16"/>
        <v>0</v>
      </c>
      <c r="G43" s="201">
        <f t="shared" si="16"/>
        <v>0</v>
      </c>
      <c r="H43" s="201">
        <f t="shared" si="16"/>
        <v>0</v>
      </c>
      <c r="I43" s="201">
        <f t="shared" si="16"/>
        <v>0</v>
      </c>
      <c r="J43" s="201">
        <f t="shared" si="16"/>
        <v>0</v>
      </c>
      <c r="K43" s="201">
        <f t="shared" si="16"/>
        <v>0</v>
      </c>
      <c r="L43" s="201">
        <f t="shared" si="16"/>
        <v>0</v>
      </c>
      <c r="M43" s="201">
        <f t="shared" si="16"/>
        <v>0</v>
      </c>
      <c r="N43" s="201">
        <f t="shared" si="16"/>
        <v>0</v>
      </c>
      <c r="O43" s="201">
        <f t="shared" si="16"/>
        <v>0</v>
      </c>
      <c r="P43" s="201">
        <f t="shared" si="16"/>
        <v>0</v>
      </c>
      <c r="Q43" s="201">
        <f t="shared" si="16"/>
        <v>0</v>
      </c>
      <c r="R43" s="201">
        <f t="shared" si="16"/>
        <v>0</v>
      </c>
      <c r="S43" s="201">
        <f t="shared" si="16"/>
        <v>0</v>
      </c>
      <c r="T43" s="201">
        <f t="shared" si="16"/>
        <v>0</v>
      </c>
      <c r="U43" s="201">
        <f t="shared" si="16"/>
        <v>0</v>
      </c>
      <c r="V43" s="201">
        <f t="shared" si="16"/>
        <v>0</v>
      </c>
      <c r="W43" s="201">
        <f t="shared" si="16"/>
        <v>0</v>
      </c>
      <c r="X43" s="201">
        <f t="shared" si="16"/>
        <v>0</v>
      </c>
      <c r="Y43" s="201">
        <f t="shared" si="16"/>
        <v>0</v>
      </c>
      <c r="Z43" s="201">
        <f t="shared" si="16"/>
        <v>0</v>
      </c>
      <c r="AA43" s="201">
        <f t="shared" si="16"/>
        <v>0</v>
      </c>
      <c r="AB43" s="201">
        <f t="shared" si="16"/>
        <v>0</v>
      </c>
      <c r="AC43" s="201">
        <f t="shared" si="16"/>
        <v>0</v>
      </c>
      <c r="AD43" s="201">
        <f t="shared" si="16"/>
        <v>0</v>
      </c>
      <c r="AE43" s="201">
        <f t="shared" si="16"/>
        <v>0</v>
      </c>
      <c r="AF43" s="201">
        <f t="shared" si="16"/>
        <v>0</v>
      </c>
      <c r="AG43" s="201">
        <f t="shared" si="16"/>
        <v>0</v>
      </c>
      <c r="AH43" s="201">
        <f t="shared" si="16"/>
        <v>0</v>
      </c>
      <c r="AI43" s="201">
        <f t="shared" si="16"/>
        <v>0</v>
      </c>
      <c r="AJ43" s="201">
        <f t="shared" si="16"/>
        <v>0</v>
      </c>
      <c r="AK43" s="201">
        <f t="shared" ref="AK43:CG43" si="17">COUNTA(AK13:AK16)</f>
        <v>0</v>
      </c>
      <c r="AL43" s="201">
        <f t="shared" si="17"/>
        <v>0</v>
      </c>
      <c r="AM43" s="201">
        <f t="shared" si="17"/>
        <v>0</v>
      </c>
      <c r="AN43" s="201">
        <f t="shared" si="17"/>
        <v>0</v>
      </c>
      <c r="AO43" s="201">
        <f t="shared" si="17"/>
        <v>0</v>
      </c>
      <c r="AP43" s="201">
        <f t="shared" si="17"/>
        <v>0</v>
      </c>
      <c r="AQ43" s="201">
        <f t="shared" si="17"/>
        <v>0</v>
      </c>
      <c r="AR43" s="201">
        <f t="shared" si="17"/>
        <v>0</v>
      </c>
      <c r="AS43" s="201">
        <f t="shared" si="17"/>
        <v>0</v>
      </c>
      <c r="AT43" s="201">
        <f t="shared" si="17"/>
        <v>0</v>
      </c>
      <c r="AU43" s="201">
        <f t="shared" si="17"/>
        <v>0</v>
      </c>
      <c r="AV43" s="201">
        <f t="shared" si="17"/>
        <v>0</v>
      </c>
      <c r="AW43" s="201">
        <f t="shared" si="17"/>
        <v>0</v>
      </c>
      <c r="AX43" s="201">
        <f t="shared" si="17"/>
        <v>0</v>
      </c>
      <c r="AY43" s="201">
        <f t="shared" si="17"/>
        <v>0</v>
      </c>
      <c r="AZ43" s="201">
        <f t="shared" si="17"/>
        <v>0</v>
      </c>
      <c r="BA43" s="201">
        <f t="shared" si="17"/>
        <v>0</v>
      </c>
      <c r="BB43" s="201">
        <f t="shared" si="17"/>
        <v>0</v>
      </c>
      <c r="BC43" s="201">
        <f t="shared" si="17"/>
        <v>0</v>
      </c>
      <c r="BD43" s="201">
        <f t="shared" si="17"/>
        <v>0</v>
      </c>
      <c r="BE43" s="201">
        <f t="shared" si="17"/>
        <v>0</v>
      </c>
      <c r="BF43" s="201">
        <f t="shared" si="17"/>
        <v>0</v>
      </c>
      <c r="BG43" s="201">
        <f t="shared" si="17"/>
        <v>0</v>
      </c>
      <c r="BH43" s="201">
        <f t="shared" si="17"/>
        <v>0</v>
      </c>
      <c r="BI43" s="201">
        <f t="shared" si="17"/>
        <v>0</v>
      </c>
      <c r="BJ43" s="201">
        <f t="shared" si="17"/>
        <v>0</v>
      </c>
      <c r="BK43" s="201">
        <f t="shared" si="17"/>
        <v>0</v>
      </c>
      <c r="BL43" s="201">
        <f t="shared" si="17"/>
        <v>0</v>
      </c>
      <c r="BM43" s="201">
        <f t="shared" si="17"/>
        <v>0</v>
      </c>
      <c r="BN43" s="201">
        <f t="shared" si="17"/>
        <v>0</v>
      </c>
      <c r="BO43" s="201">
        <f t="shared" si="17"/>
        <v>0</v>
      </c>
      <c r="BP43" s="201">
        <f t="shared" si="17"/>
        <v>0</v>
      </c>
      <c r="BQ43" s="201">
        <f t="shared" si="17"/>
        <v>0</v>
      </c>
      <c r="BR43" s="201">
        <f t="shared" si="17"/>
        <v>0</v>
      </c>
      <c r="BS43" s="201">
        <f t="shared" si="17"/>
        <v>0</v>
      </c>
      <c r="BT43" s="201">
        <f t="shared" si="17"/>
        <v>0</v>
      </c>
      <c r="BU43" s="201">
        <f t="shared" si="17"/>
        <v>0</v>
      </c>
      <c r="BV43" s="201">
        <f t="shared" si="17"/>
        <v>0</v>
      </c>
      <c r="BW43" s="201">
        <f t="shared" si="17"/>
        <v>0</v>
      </c>
      <c r="BX43" s="201">
        <f t="shared" si="17"/>
        <v>0</v>
      </c>
      <c r="BY43" s="201">
        <f t="shared" si="17"/>
        <v>0</v>
      </c>
      <c r="BZ43" s="201">
        <f t="shared" si="17"/>
        <v>0</v>
      </c>
      <c r="CA43" s="201">
        <f t="shared" si="17"/>
        <v>0</v>
      </c>
      <c r="CB43" s="201">
        <f t="shared" si="17"/>
        <v>0</v>
      </c>
      <c r="CC43" s="201">
        <f t="shared" si="17"/>
        <v>0</v>
      </c>
      <c r="CD43" s="201">
        <f t="shared" si="17"/>
        <v>0</v>
      </c>
      <c r="CE43" s="201">
        <f t="shared" si="17"/>
        <v>0</v>
      </c>
      <c r="CF43" s="201">
        <f t="shared" si="17"/>
        <v>0</v>
      </c>
      <c r="CG43" s="201">
        <f t="shared" si="17"/>
        <v>0</v>
      </c>
    </row>
    <row r="44" spans="1:86" ht="25.5" hidden="1" customHeight="1" x14ac:dyDescent="0.2">
      <c r="B44" s="200"/>
      <c r="C44" s="201">
        <f t="shared" ref="C44:AJ44" si="18">COUNTA(C18:C21)</f>
        <v>0</v>
      </c>
      <c r="D44" s="201">
        <f t="shared" si="18"/>
        <v>0</v>
      </c>
      <c r="E44" s="201">
        <f t="shared" si="18"/>
        <v>0</v>
      </c>
      <c r="F44" s="201">
        <f t="shared" si="18"/>
        <v>0</v>
      </c>
      <c r="G44" s="201">
        <f t="shared" si="18"/>
        <v>0</v>
      </c>
      <c r="H44" s="201">
        <f t="shared" si="18"/>
        <v>0</v>
      </c>
      <c r="I44" s="201">
        <f t="shared" si="18"/>
        <v>0</v>
      </c>
      <c r="J44" s="201">
        <f t="shared" si="18"/>
        <v>0</v>
      </c>
      <c r="K44" s="201">
        <f t="shared" si="18"/>
        <v>0</v>
      </c>
      <c r="L44" s="201">
        <f t="shared" si="18"/>
        <v>0</v>
      </c>
      <c r="M44" s="201">
        <f t="shared" si="18"/>
        <v>0</v>
      </c>
      <c r="N44" s="201">
        <f t="shared" si="18"/>
        <v>0</v>
      </c>
      <c r="O44" s="201">
        <f t="shared" si="18"/>
        <v>0</v>
      </c>
      <c r="P44" s="201">
        <f t="shared" si="18"/>
        <v>0</v>
      </c>
      <c r="Q44" s="201">
        <f t="shared" si="18"/>
        <v>0</v>
      </c>
      <c r="R44" s="201">
        <f t="shared" si="18"/>
        <v>0</v>
      </c>
      <c r="S44" s="201">
        <f t="shared" si="18"/>
        <v>0</v>
      </c>
      <c r="T44" s="201">
        <f t="shared" si="18"/>
        <v>0</v>
      </c>
      <c r="U44" s="201">
        <f t="shared" si="18"/>
        <v>0</v>
      </c>
      <c r="V44" s="201">
        <f t="shared" si="18"/>
        <v>0</v>
      </c>
      <c r="W44" s="201">
        <f t="shared" si="18"/>
        <v>0</v>
      </c>
      <c r="X44" s="201">
        <f t="shared" si="18"/>
        <v>0</v>
      </c>
      <c r="Y44" s="201">
        <f t="shared" si="18"/>
        <v>0</v>
      </c>
      <c r="Z44" s="201">
        <f t="shared" si="18"/>
        <v>0</v>
      </c>
      <c r="AA44" s="201">
        <f t="shared" si="18"/>
        <v>0</v>
      </c>
      <c r="AB44" s="201">
        <f t="shared" si="18"/>
        <v>0</v>
      </c>
      <c r="AC44" s="201">
        <f t="shared" si="18"/>
        <v>0</v>
      </c>
      <c r="AD44" s="201">
        <f t="shared" si="18"/>
        <v>0</v>
      </c>
      <c r="AE44" s="201">
        <f t="shared" si="18"/>
        <v>0</v>
      </c>
      <c r="AF44" s="201">
        <f t="shared" si="18"/>
        <v>0</v>
      </c>
      <c r="AG44" s="201">
        <f t="shared" si="18"/>
        <v>0</v>
      </c>
      <c r="AH44" s="201">
        <f t="shared" si="18"/>
        <v>0</v>
      </c>
      <c r="AI44" s="201">
        <f t="shared" si="18"/>
        <v>0</v>
      </c>
      <c r="AJ44" s="201">
        <f t="shared" si="18"/>
        <v>0</v>
      </c>
      <c r="AK44" s="201">
        <f t="shared" ref="AK44:CG44" si="19">COUNTA(AK18:AK21)</f>
        <v>0</v>
      </c>
      <c r="AL44" s="201">
        <f t="shared" si="19"/>
        <v>0</v>
      </c>
      <c r="AM44" s="201">
        <f t="shared" si="19"/>
        <v>0</v>
      </c>
      <c r="AN44" s="201">
        <f t="shared" si="19"/>
        <v>0</v>
      </c>
      <c r="AO44" s="201">
        <f t="shared" si="19"/>
        <v>0</v>
      </c>
      <c r="AP44" s="201">
        <f t="shared" si="19"/>
        <v>0</v>
      </c>
      <c r="AQ44" s="201">
        <f t="shared" si="19"/>
        <v>0</v>
      </c>
      <c r="AR44" s="201">
        <f t="shared" si="19"/>
        <v>0</v>
      </c>
      <c r="AS44" s="201">
        <f t="shared" si="19"/>
        <v>0</v>
      </c>
      <c r="AT44" s="201">
        <f t="shared" si="19"/>
        <v>0</v>
      </c>
      <c r="AU44" s="201">
        <f t="shared" si="19"/>
        <v>0</v>
      </c>
      <c r="AV44" s="201">
        <f t="shared" si="19"/>
        <v>0</v>
      </c>
      <c r="AW44" s="201">
        <f t="shared" si="19"/>
        <v>0</v>
      </c>
      <c r="AX44" s="201">
        <f t="shared" si="19"/>
        <v>0</v>
      </c>
      <c r="AY44" s="201">
        <f t="shared" si="19"/>
        <v>0</v>
      </c>
      <c r="AZ44" s="201">
        <f t="shared" si="19"/>
        <v>0</v>
      </c>
      <c r="BA44" s="201">
        <f t="shared" si="19"/>
        <v>0</v>
      </c>
      <c r="BB44" s="201">
        <f t="shared" si="19"/>
        <v>0</v>
      </c>
      <c r="BC44" s="201">
        <f t="shared" si="19"/>
        <v>0</v>
      </c>
      <c r="BD44" s="201">
        <f t="shared" si="19"/>
        <v>0</v>
      </c>
      <c r="BE44" s="201">
        <f t="shared" si="19"/>
        <v>0</v>
      </c>
      <c r="BF44" s="201">
        <f t="shared" si="19"/>
        <v>0</v>
      </c>
      <c r="BG44" s="201">
        <f t="shared" si="19"/>
        <v>0</v>
      </c>
      <c r="BH44" s="201">
        <f t="shared" si="19"/>
        <v>0</v>
      </c>
      <c r="BI44" s="201">
        <f t="shared" si="19"/>
        <v>0</v>
      </c>
      <c r="BJ44" s="201">
        <f t="shared" si="19"/>
        <v>0</v>
      </c>
      <c r="BK44" s="201">
        <f t="shared" si="19"/>
        <v>0</v>
      </c>
      <c r="BL44" s="201">
        <f t="shared" si="19"/>
        <v>0</v>
      </c>
      <c r="BM44" s="201">
        <f t="shared" si="19"/>
        <v>0</v>
      </c>
      <c r="BN44" s="201">
        <f t="shared" si="19"/>
        <v>0</v>
      </c>
      <c r="BO44" s="201">
        <f t="shared" si="19"/>
        <v>0</v>
      </c>
      <c r="BP44" s="201">
        <f t="shared" si="19"/>
        <v>0</v>
      </c>
      <c r="BQ44" s="201">
        <f t="shared" si="19"/>
        <v>0</v>
      </c>
      <c r="BR44" s="201">
        <f t="shared" si="19"/>
        <v>0</v>
      </c>
      <c r="BS44" s="201">
        <f t="shared" si="19"/>
        <v>0</v>
      </c>
      <c r="BT44" s="201">
        <f t="shared" si="19"/>
        <v>0</v>
      </c>
      <c r="BU44" s="201">
        <f t="shared" si="19"/>
        <v>0</v>
      </c>
      <c r="BV44" s="201">
        <f t="shared" si="19"/>
        <v>0</v>
      </c>
      <c r="BW44" s="201">
        <f t="shared" si="19"/>
        <v>0</v>
      </c>
      <c r="BX44" s="201">
        <f t="shared" si="19"/>
        <v>0</v>
      </c>
      <c r="BY44" s="201">
        <f t="shared" si="19"/>
        <v>0</v>
      </c>
      <c r="BZ44" s="201">
        <f t="shared" si="19"/>
        <v>0</v>
      </c>
      <c r="CA44" s="201">
        <f t="shared" si="19"/>
        <v>0</v>
      </c>
      <c r="CB44" s="201">
        <f t="shared" si="19"/>
        <v>0</v>
      </c>
      <c r="CC44" s="201">
        <f t="shared" si="19"/>
        <v>0</v>
      </c>
      <c r="CD44" s="201">
        <f t="shared" si="19"/>
        <v>0</v>
      </c>
      <c r="CE44" s="201">
        <f t="shared" si="19"/>
        <v>0</v>
      </c>
      <c r="CF44" s="201">
        <f t="shared" si="19"/>
        <v>0</v>
      </c>
      <c r="CG44" s="201">
        <f t="shared" si="19"/>
        <v>0</v>
      </c>
    </row>
    <row r="45" spans="1:86" ht="25.5" hidden="1" customHeight="1" x14ac:dyDescent="0.2">
      <c r="B45" s="200"/>
      <c r="C45" s="201">
        <f t="shared" ref="C45:AJ45" si="20">COUNTA(C23:C25)</f>
        <v>0</v>
      </c>
      <c r="D45" s="201">
        <f t="shared" si="20"/>
        <v>0</v>
      </c>
      <c r="E45" s="201">
        <f t="shared" si="20"/>
        <v>0</v>
      </c>
      <c r="F45" s="201">
        <f t="shared" si="20"/>
        <v>0</v>
      </c>
      <c r="G45" s="201">
        <f t="shared" si="20"/>
        <v>0</v>
      </c>
      <c r="H45" s="201">
        <f t="shared" si="20"/>
        <v>0</v>
      </c>
      <c r="I45" s="201">
        <f t="shared" si="20"/>
        <v>0</v>
      </c>
      <c r="J45" s="201">
        <f t="shared" si="20"/>
        <v>0</v>
      </c>
      <c r="K45" s="201">
        <f t="shared" si="20"/>
        <v>0</v>
      </c>
      <c r="L45" s="201">
        <f t="shared" si="20"/>
        <v>0</v>
      </c>
      <c r="M45" s="201">
        <f t="shared" si="20"/>
        <v>0</v>
      </c>
      <c r="N45" s="201">
        <f t="shared" si="20"/>
        <v>0</v>
      </c>
      <c r="O45" s="201">
        <f t="shared" si="20"/>
        <v>0</v>
      </c>
      <c r="P45" s="201">
        <f t="shared" si="20"/>
        <v>0</v>
      </c>
      <c r="Q45" s="201">
        <f t="shared" si="20"/>
        <v>0</v>
      </c>
      <c r="R45" s="201">
        <f t="shared" si="20"/>
        <v>0</v>
      </c>
      <c r="S45" s="201">
        <f t="shared" si="20"/>
        <v>0</v>
      </c>
      <c r="T45" s="201">
        <f t="shared" si="20"/>
        <v>0</v>
      </c>
      <c r="U45" s="201">
        <f t="shared" si="20"/>
        <v>0</v>
      </c>
      <c r="V45" s="201">
        <f t="shared" si="20"/>
        <v>0</v>
      </c>
      <c r="W45" s="201">
        <f t="shared" si="20"/>
        <v>0</v>
      </c>
      <c r="X45" s="201">
        <f t="shared" si="20"/>
        <v>0</v>
      </c>
      <c r="Y45" s="201">
        <f t="shared" si="20"/>
        <v>0</v>
      </c>
      <c r="Z45" s="201">
        <f t="shared" si="20"/>
        <v>0</v>
      </c>
      <c r="AA45" s="201">
        <f t="shared" si="20"/>
        <v>0</v>
      </c>
      <c r="AB45" s="201">
        <f t="shared" si="20"/>
        <v>0</v>
      </c>
      <c r="AC45" s="201">
        <f t="shared" si="20"/>
        <v>0</v>
      </c>
      <c r="AD45" s="201">
        <f t="shared" si="20"/>
        <v>0</v>
      </c>
      <c r="AE45" s="201">
        <f t="shared" si="20"/>
        <v>0</v>
      </c>
      <c r="AF45" s="201">
        <f t="shared" si="20"/>
        <v>0</v>
      </c>
      <c r="AG45" s="201">
        <f t="shared" si="20"/>
        <v>0</v>
      </c>
      <c r="AH45" s="201">
        <f t="shared" si="20"/>
        <v>0</v>
      </c>
      <c r="AI45" s="201">
        <f t="shared" si="20"/>
        <v>0</v>
      </c>
      <c r="AJ45" s="201">
        <f t="shared" si="20"/>
        <v>0</v>
      </c>
      <c r="AK45" s="201">
        <f t="shared" ref="AK45:CG45" si="21">COUNTA(AK23:AK25)</f>
        <v>0</v>
      </c>
      <c r="AL45" s="201">
        <f t="shared" si="21"/>
        <v>0</v>
      </c>
      <c r="AM45" s="201">
        <f t="shared" si="21"/>
        <v>0</v>
      </c>
      <c r="AN45" s="201">
        <f t="shared" si="21"/>
        <v>0</v>
      </c>
      <c r="AO45" s="201">
        <f t="shared" si="21"/>
        <v>0</v>
      </c>
      <c r="AP45" s="201">
        <f t="shared" si="21"/>
        <v>0</v>
      </c>
      <c r="AQ45" s="201">
        <f t="shared" si="21"/>
        <v>0</v>
      </c>
      <c r="AR45" s="201">
        <f t="shared" si="21"/>
        <v>0</v>
      </c>
      <c r="AS45" s="201">
        <f t="shared" si="21"/>
        <v>0</v>
      </c>
      <c r="AT45" s="201">
        <f t="shared" si="21"/>
        <v>0</v>
      </c>
      <c r="AU45" s="201">
        <f t="shared" si="21"/>
        <v>0</v>
      </c>
      <c r="AV45" s="201">
        <f t="shared" si="21"/>
        <v>0</v>
      </c>
      <c r="AW45" s="201">
        <f t="shared" si="21"/>
        <v>0</v>
      </c>
      <c r="AX45" s="201">
        <f t="shared" si="21"/>
        <v>0</v>
      </c>
      <c r="AY45" s="201">
        <f t="shared" si="21"/>
        <v>0</v>
      </c>
      <c r="AZ45" s="201">
        <f t="shared" si="21"/>
        <v>0</v>
      </c>
      <c r="BA45" s="201">
        <f t="shared" si="21"/>
        <v>0</v>
      </c>
      <c r="BB45" s="201">
        <f t="shared" si="21"/>
        <v>0</v>
      </c>
      <c r="BC45" s="201">
        <f t="shared" si="21"/>
        <v>0</v>
      </c>
      <c r="BD45" s="201">
        <f t="shared" si="21"/>
        <v>0</v>
      </c>
      <c r="BE45" s="201">
        <f t="shared" si="21"/>
        <v>0</v>
      </c>
      <c r="BF45" s="201">
        <f t="shared" si="21"/>
        <v>0</v>
      </c>
      <c r="BG45" s="201">
        <f t="shared" si="21"/>
        <v>0</v>
      </c>
      <c r="BH45" s="201">
        <f t="shared" si="21"/>
        <v>0</v>
      </c>
      <c r="BI45" s="201">
        <f t="shared" si="21"/>
        <v>0</v>
      </c>
      <c r="BJ45" s="201">
        <f t="shared" si="21"/>
        <v>0</v>
      </c>
      <c r="BK45" s="201">
        <f t="shared" si="21"/>
        <v>0</v>
      </c>
      <c r="BL45" s="201">
        <f t="shared" si="21"/>
        <v>0</v>
      </c>
      <c r="BM45" s="201">
        <f t="shared" si="21"/>
        <v>0</v>
      </c>
      <c r="BN45" s="201">
        <f t="shared" si="21"/>
        <v>0</v>
      </c>
      <c r="BO45" s="201">
        <f t="shared" si="21"/>
        <v>0</v>
      </c>
      <c r="BP45" s="201">
        <f t="shared" si="21"/>
        <v>0</v>
      </c>
      <c r="BQ45" s="201">
        <f t="shared" si="21"/>
        <v>0</v>
      </c>
      <c r="BR45" s="201">
        <f t="shared" si="21"/>
        <v>0</v>
      </c>
      <c r="BS45" s="201">
        <f t="shared" si="21"/>
        <v>0</v>
      </c>
      <c r="BT45" s="201">
        <f t="shared" si="21"/>
        <v>0</v>
      </c>
      <c r="BU45" s="201">
        <f t="shared" si="21"/>
        <v>0</v>
      </c>
      <c r="BV45" s="201">
        <f t="shared" si="21"/>
        <v>0</v>
      </c>
      <c r="BW45" s="201">
        <f t="shared" si="21"/>
        <v>0</v>
      </c>
      <c r="BX45" s="201">
        <f t="shared" si="21"/>
        <v>0</v>
      </c>
      <c r="BY45" s="201">
        <f t="shared" si="21"/>
        <v>0</v>
      </c>
      <c r="BZ45" s="201">
        <f t="shared" si="21"/>
        <v>0</v>
      </c>
      <c r="CA45" s="201">
        <f t="shared" si="21"/>
        <v>0</v>
      </c>
      <c r="CB45" s="201">
        <f t="shared" si="21"/>
        <v>0</v>
      </c>
      <c r="CC45" s="201">
        <f t="shared" si="21"/>
        <v>0</v>
      </c>
      <c r="CD45" s="201">
        <f t="shared" si="21"/>
        <v>0</v>
      </c>
      <c r="CE45" s="201">
        <f t="shared" si="21"/>
        <v>0</v>
      </c>
      <c r="CF45" s="201">
        <f t="shared" si="21"/>
        <v>0</v>
      </c>
      <c r="CG45" s="201">
        <f t="shared" si="21"/>
        <v>0</v>
      </c>
    </row>
    <row r="46" spans="1:86" ht="25.5" hidden="1" customHeight="1" x14ac:dyDescent="0.2">
      <c r="B46" s="200"/>
      <c r="C46" s="201">
        <f>SUM(C42:C45)</f>
        <v>0</v>
      </c>
      <c r="D46" s="201">
        <f t="shared" ref="D46:AJ46" si="22">SUM(D42:D45)</f>
        <v>0</v>
      </c>
      <c r="E46" s="201">
        <f t="shared" si="22"/>
        <v>0</v>
      </c>
      <c r="F46" s="201">
        <f t="shared" si="22"/>
        <v>0</v>
      </c>
      <c r="G46" s="201">
        <f t="shared" si="22"/>
        <v>0</v>
      </c>
      <c r="H46" s="201">
        <f t="shared" si="22"/>
        <v>0</v>
      </c>
      <c r="I46" s="201">
        <f t="shared" si="22"/>
        <v>0</v>
      </c>
      <c r="J46" s="201">
        <f t="shared" si="22"/>
        <v>0</v>
      </c>
      <c r="K46" s="201">
        <f t="shared" si="22"/>
        <v>0</v>
      </c>
      <c r="L46" s="201">
        <f t="shared" si="22"/>
        <v>0</v>
      </c>
      <c r="M46" s="201">
        <f t="shared" si="22"/>
        <v>0</v>
      </c>
      <c r="N46" s="201">
        <f t="shared" si="22"/>
        <v>0</v>
      </c>
      <c r="O46" s="201">
        <f t="shared" si="22"/>
        <v>0</v>
      </c>
      <c r="P46" s="201">
        <f t="shared" si="22"/>
        <v>0</v>
      </c>
      <c r="Q46" s="201">
        <f t="shared" si="22"/>
        <v>0</v>
      </c>
      <c r="R46" s="201">
        <f t="shared" si="22"/>
        <v>0</v>
      </c>
      <c r="S46" s="201">
        <f t="shared" si="22"/>
        <v>0</v>
      </c>
      <c r="T46" s="201">
        <f t="shared" si="22"/>
        <v>0</v>
      </c>
      <c r="U46" s="201">
        <f t="shared" si="22"/>
        <v>0</v>
      </c>
      <c r="V46" s="201">
        <f t="shared" si="22"/>
        <v>0</v>
      </c>
      <c r="W46" s="201">
        <f t="shared" si="22"/>
        <v>0</v>
      </c>
      <c r="X46" s="201">
        <f t="shared" si="22"/>
        <v>0</v>
      </c>
      <c r="Y46" s="201">
        <f t="shared" si="22"/>
        <v>0</v>
      </c>
      <c r="Z46" s="201">
        <f t="shared" si="22"/>
        <v>0</v>
      </c>
      <c r="AA46" s="201">
        <f t="shared" si="22"/>
        <v>0</v>
      </c>
      <c r="AB46" s="201">
        <f t="shared" si="22"/>
        <v>0</v>
      </c>
      <c r="AC46" s="201">
        <f t="shared" si="22"/>
        <v>0</v>
      </c>
      <c r="AD46" s="201">
        <f t="shared" si="22"/>
        <v>0</v>
      </c>
      <c r="AE46" s="201">
        <f t="shared" si="22"/>
        <v>0</v>
      </c>
      <c r="AF46" s="201">
        <f t="shared" si="22"/>
        <v>0</v>
      </c>
      <c r="AG46" s="201">
        <f t="shared" si="22"/>
        <v>0</v>
      </c>
      <c r="AH46" s="201">
        <f t="shared" si="22"/>
        <v>0</v>
      </c>
      <c r="AI46" s="201">
        <f t="shared" si="22"/>
        <v>0</v>
      </c>
      <c r="AJ46" s="201">
        <f t="shared" si="22"/>
        <v>0</v>
      </c>
      <c r="AK46" s="201">
        <f t="shared" ref="AK46:CG46" si="23">SUM(AK42:AK45)</f>
        <v>0</v>
      </c>
      <c r="AL46" s="201">
        <f t="shared" si="23"/>
        <v>0</v>
      </c>
      <c r="AM46" s="201">
        <f t="shared" si="23"/>
        <v>0</v>
      </c>
      <c r="AN46" s="201">
        <f t="shared" si="23"/>
        <v>0</v>
      </c>
      <c r="AO46" s="201">
        <f t="shared" si="23"/>
        <v>0</v>
      </c>
      <c r="AP46" s="201">
        <f t="shared" si="23"/>
        <v>0</v>
      </c>
      <c r="AQ46" s="201">
        <f t="shared" si="23"/>
        <v>0</v>
      </c>
      <c r="AR46" s="201">
        <f t="shared" si="23"/>
        <v>0</v>
      </c>
      <c r="AS46" s="201">
        <f t="shared" si="23"/>
        <v>0</v>
      </c>
      <c r="AT46" s="201">
        <f t="shared" si="23"/>
        <v>0</v>
      </c>
      <c r="AU46" s="201">
        <f t="shared" si="23"/>
        <v>0</v>
      </c>
      <c r="AV46" s="201">
        <f t="shared" si="23"/>
        <v>0</v>
      </c>
      <c r="AW46" s="201">
        <f t="shared" si="23"/>
        <v>0</v>
      </c>
      <c r="AX46" s="201">
        <f t="shared" si="23"/>
        <v>0</v>
      </c>
      <c r="AY46" s="201">
        <f t="shared" si="23"/>
        <v>0</v>
      </c>
      <c r="AZ46" s="201">
        <f t="shared" si="23"/>
        <v>0</v>
      </c>
      <c r="BA46" s="201">
        <f t="shared" si="23"/>
        <v>0</v>
      </c>
      <c r="BB46" s="201">
        <f t="shared" si="23"/>
        <v>0</v>
      </c>
      <c r="BC46" s="201">
        <f t="shared" si="23"/>
        <v>0</v>
      </c>
      <c r="BD46" s="201">
        <f t="shared" si="23"/>
        <v>0</v>
      </c>
      <c r="BE46" s="201">
        <f t="shared" si="23"/>
        <v>0</v>
      </c>
      <c r="BF46" s="201">
        <f t="shared" si="23"/>
        <v>0</v>
      </c>
      <c r="BG46" s="201">
        <f t="shared" si="23"/>
        <v>0</v>
      </c>
      <c r="BH46" s="201">
        <f t="shared" si="23"/>
        <v>0</v>
      </c>
      <c r="BI46" s="201">
        <f t="shared" si="23"/>
        <v>0</v>
      </c>
      <c r="BJ46" s="201">
        <f t="shared" si="23"/>
        <v>0</v>
      </c>
      <c r="BK46" s="201">
        <f t="shared" si="23"/>
        <v>0</v>
      </c>
      <c r="BL46" s="201">
        <f t="shared" si="23"/>
        <v>0</v>
      </c>
      <c r="BM46" s="201">
        <f t="shared" si="23"/>
        <v>0</v>
      </c>
      <c r="BN46" s="201">
        <f t="shared" si="23"/>
        <v>0</v>
      </c>
      <c r="BO46" s="201">
        <f t="shared" si="23"/>
        <v>0</v>
      </c>
      <c r="BP46" s="201">
        <f t="shared" si="23"/>
        <v>0</v>
      </c>
      <c r="BQ46" s="201">
        <f t="shared" si="23"/>
        <v>0</v>
      </c>
      <c r="BR46" s="201">
        <f t="shared" si="23"/>
        <v>0</v>
      </c>
      <c r="BS46" s="201">
        <f t="shared" si="23"/>
        <v>0</v>
      </c>
      <c r="BT46" s="201">
        <f t="shared" si="23"/>
        <v>0</v>
      </c>
      <c r="BU46" s="201">
        <f t="shared" si="23"/>
        <v>0</v>
      </c>
      <c r="BV46" s="201">
        <f t="shared" si="23"/>
        <v>0</v>
      </c>
      <c r="BW46" s="201">
        <f t="shared" si="23"/>
        <v>0</v>
      </c>
      <c r="BX46" s="201">
        <f t="shared" si="23"/>
        <v>0</v>
      </c>
      <c r="BY46" s="201">
        <f t="shared" si="23"/>
        <v>0</v>
      </c>
      <c r="BZ46" s="201">
        <f t="shared" si="23"/>
        <v>0</v>
      </c>
      <c r="CA46" s="201">
        <f t="shared" si="23"/>
        <v>0</v>
      </c>
      <c r="CB46" s="201">
        <f t="shared" si="23"/>
        <v>0</v>
      </c>
      <c r="CC46" s="201">
        <f t="shared" si="23"/>
        <v>0</v>
      </c>
      <c r="CD46" s="201">
        <f t="shared" si="23"/>
        <v>0</v>
      </c>
      <c r="CE46" s="201">
        <f t="shared" si="23"/>
        <v>0</v>
      </c>
      <c r="CF46" s="201">
        <f t="shared" si="23"/>
        <v>0</v>
      </c>
      <c r="CG46" s="201">
        <f t="shared" si="23"/>
        <v>0</v>
      </c>
    </row>
    <row r="47" spans="1:86" ht="25.5" hidden="1" customHeight="1" x14ac:dyDescent="0.2">
      <c r="A47" s="42">
        <v>8</v>
      </c>
      <c r="B47" s="92" t="str">
        <f>B3</f>
        <v>NOMBRES ET CALCUL</v>
      </c>
      <c r="C47" s="202">
        <f>C42/$A$47</f>
        <v>0</v>
      </c>
      <c r="D47" s="202">
        <f t="shared" ref="D47:AJ47" si="24">D42/$A$47</f>
        <v>0</v>
      </c>
      <c r="E47" s="202">
        <f t="shared" si="24"/>
        <v>0</v>
      </c>
      <c r="F47" s="202">
        <f t="shared" si="24"/>
        <v>0</v>
      </c>
      <c r="G47" s="202">
        <f t="shared" si="24"/>
        <v>0</v>
      </c>
      <c r="H47" s="202">
        <f t="shared" si="24"/>
        <v>0</v>
      </c>
      <c r="I47" s="202">
        <f t="shared" si="24"/>
        <v>0</v>
      </c>
      <c r="J47" s="202">
        <f t="shared" si="24"/>
        <v>0</v>
      </c>
      <c r="K47" s="202">
        <f t="shared" si="24"/>
        <v>0</v>
      </c>
      <c r="L47" s="202">
        <f t="shared" si="24"/>
        <v>0</v>
      </c>
      <c r="M47" s="202">
        <f t="shared" si="24"/>
        <v>0</v>
      </c>
      <c r="N47" s="202">
        <f t="shared" si="24"/>
        <v>0</v>
      </c>
      <c r="O47" s="202">
        <f t="shared" si="24"/>
        <v>0</v>
      </c>
      <c r="P47" s="202">
        <f t="shared" si="24"/>
        <v>0</v>
      </c>
      <c r="Q47" s="202">
        <f t="shared" si="24"/>
        <v>0</v>
      </c>
      <c r="R47" s="202">
        <f t="shared" si="24"/>
        <v>0</v>
      </c>
      <c r="S47" s="202">
        <f t="shared" si="24"/>
        <v>0</v>
      </c>
      <c r="T47" s="202">
        <f t="shared" si="24"/>
        <v>0</v>
      </c>
      <c r="U47" s="202">
        <f t="shared" si="24"/>
        <v>0</v>
      </c>
      <c r="V47" s="202">
        <f t="shared" si="24"/>
        <v>0</v>
      </c>
      <c r="W47" s="202">
        <f t="shared" si="24"/>
        <v>0</v>
      </c>
      <c r="X47" s="202">
        <f t="shared" si="24"/>
        <v>0</v>
      </c>
      <c r="Y47" s="202">
        <f t="shared" si="24"/>
        <v>0</v>
      </c>
      <c r="Z47" s="202">
        <f t="shared" si="24"/>
        <v>0</v>
      </c>
      <c r="AA47" s="202">
        <f t="shared" si="24"/>
        <v>0</v>
      </c>
      <c r="AB47" s="202">
        <f t="shared" si="24"/>
        <v>0</v>
      </c>
      <c r="AC47" s="202">
        <f t="shared" si="24"/>
        <v>0</v>
      </c>
      <c r="AD47" s="202">
        <f t="shared" si="24"/>
        <v>0</v>
      </c>
      <c r="AE47" s="202">
        <f t="shared" si="24"/>
        <v>0</v>
      </c>
      <c r="AF47" s="202">
        <f t="shared" si="24"/>
        <v>0</v>
      </c>
      <c r="AG47" s="202">
        <f t="shared" si="24"/>
        <v>0</v>
      </c>
      <c r="AH47" s="202">
        <f t="shared" si="24"/>
        <v>0</v>
      </c>
      <c r="AI47" s="202">
        <f t="shared" si="24"/>
        <v>0</v>
      </c>
      <c r="AJ47" s="202">
        <f t="shared" si="24"/>
        <v>0</v>
      </c>
      <c r="AK47" s="202">
        <f t="shared" ref="AK47:CG47" si="25">AK42/$A$47</f>
        <v>0</v>
      </c>
      <c r="AL47" s="202">
        <f t="shared" si="25"/>
        <v>0</v>
      </c>
      <c r="AM47" s="202">
        <f t="shared" si="25"/>
        <v>0</v>
      </c>
      <c r="AN47" s="202">
        <f t="shared" si="25"/>
        <v>0</v>
      </c>
      <c r="AO47" s="202">
        <f t="shared" si="25"/>
        <v>0</v>
      </c>
      <c r="AP47" s="202">
        <f t="shared" si="25"/>
        <v>0</v>
      </c>
      <c r="AQ47" s="202">
        <f t="shared" si="25"/>
        <v>0</v>
      </c>
      <c r="AR47" s="202">
        <f t="shared" si="25"/>
        <v>0</v>
      </c>
      <c r="AS47" s="202">
        <f t="shared" si="25"/>
        <v>0</v>
      </c>
      <c r="AT47" s="202">
        <f t="shared" si="25"/>
        <v>0</v>
      </c>
      <c r="AU47" s="202">
        <f t="shared" si="25"/>
        <v>0</v>
      </c>
      <c r="AV47" s="202">
        <f t="shared" si="25"/>
        <v>0</v>
      </c>
      <c r="AW47" s="202">
        <f t="shared" si="25"/>
        <v>0</v>
      </c>
      <c r="AX47" s="202">
        <f t="shared" si="25"/>
        <v>0</v>
      </c>
      <c r="AY47" s="202">
        <f t="shared" si="25"/>
        <v>0</v>
      </c>
      <c r="AZ47" s="202">
        <f t="shared" si="25"/>
        <v>0</v>
      </c>
      <c r="BA47" s="202">
        <f t="shared" si="25"/>
        <v>0</v>
      </c>
      <c r="BB47" s="202">
        <f t="shared" si="25"/>
        <v>0</v>
      </c>
      <c r="BC47" s="202">
        <f t="shared" si="25"/>
        <v>0</v>
      </c>
      <c r="BD47" s="202">
        <f t="shared" si="25"/>
        <v>0</v>
      </c>
      <c r="BE47" s="202">
        <f t="shared" si="25"/>
        <v>0</v>
      </c>
      <c r="BF47" s="202">
        <f t="shared" si="25"/>
        <v>0</v>
      </c>
      <c r="BG47" s="202">
        <f t="shared" si="25"/>
        <v>0</v>
      </c>
      <c r="BH47" s="202">
        <f t="shared" si="25"/>
        <v>0</v>
      </c>
      <c r="BI47" s="202">
        <f t="shared" si="25"/>
        <v>0</v>
      </c>
      <c r="BJ47" s="202">
        <f t="shared" si="25"/>
        <v>0</v>
      </c>
      <c r="BK47" s="202">
        <f t="shared" si="25"/>
        <v>0</v>
      </c>
      <c r="BL47" s="202">
        <f t="shared" si="25"/>
        <v>0</v>
      </c>
      <c r="BM47" s="202">
        <f t="shared" si="25"/>
        <v>0</v>
      </c>
      <c r="BN47" s="202">
        <f t="shared" si="25"/>
        <v>0</v>
      </c>
      <c r="BO47" s="202">
        <f t="shared" si="25"/>
        <v>0</v>
      </c>
      <c r="BP47" s="202">
        <f t="shared" si="25"/>
        <v>0</v>
      </c>
      <c r="BQ47" s="202">
        <f t="shared" si="25"/>
        <v>0</v>
      </c>
      <c r="BR47" s="202">
        <f t="shared" si="25"/>
        <v>0</v>
      </c>
      <c r="BS47" s="202">
        <f t="shared" si="25"/>
        <v>0</v>
      </c>
      <c r="BT47" s="202">
        <f t="shared" si="25"/>
        <v>0</v>
      </c>
      <c r="BU47" s="202">
        <f t="shared" si="25"/>
        <v>0</v>
      </c>
      <c r="BV47" s="202">
        <f t="shared" si="25"/>
        <v>0</v>
      </c>
      <c r="BW47" s="202">
        <f t="shared" si="25"/>
        <v>0</v>
      </c>
      <c r="BX47" s="202">
        <f t="shared" si="25"/>
        <v>0</v>
      </c>
      <c r="BY47" s="202">
        <f t="shared" si="25"/>
        <v>0</v>
      </c>
      <c r="BZ47" s="202">
        <f t="shared" si="25"/>
        <v>0</v>
      </c>
      <c r="CA47" s="202">
        <f t="shared" si="25"/>
        <v>0</v>
      </c>
      <c r="CB47" s="202">
        <f t="shared" si="25"/>
        <v>0</v>
      </c>
      <c r="CC47" s="202">
        <f t="shared" si="25"/>
        <v>0</v>
      </c>
      <c r="CD47" s="202">
        <f t="shared" si="25"/>
        <v>0</v>
      </c>
      <c r="CE47" s="202">
        <f t="shared" si="25"/>
        <v>0</v>
      </c>
      <c r="CF47" s="202">
        <f t="shared" si="25"/>
        <v>0</v>
      </c>
      <c r="CG47" s="202">
        <f t="shared" si="25"/>
        <v>0</v>
      </c>
    </row>
    <row r="48" spans="1:86" ht="25.5" hidden="1" customHeight="1" x14ac:dyDescent="0.2">
      <c r="A48" s="42">
        <v>4</v>
      </c>
      <c r="B48" s="92" t="str">
        <f>B12</f>
        <v>GÉOMÉTRIE</v>
      </c>
      <c r="C48" s="202">
        <f>C43/$A$48</f>
        <v>0</v>
      </c>
      <c r="D48" s="202">
        <f t="shared" ref="D48:AJ48" si="26">D43/$A$48</f>
        <v>0</v>
      </c>
      <c r="E48" s="202">
        <f t="shared" si="26"/>
        <v>0</v>
      </c>
      <c r="F48" s="202">
        <f t="shared" si="26"/>
        <v>0</v>
      </c>
      <c r="G48" s="202">
        <f t="shared" si="26"/>
        <v>0</v>
      </c>
      <c r="H48" s="202">
        <f t="shared" si="26"/>
        <v>0</v>
      </c>
      <c r="I48" s="202">
        <f t="shared" si="26"/>
        <v>0</v>
      </c>
      <c r="J48" s="202">
        <f t="shared" si="26"/>
        <v>0</v>
      </c>
      <c r="K48" s="202">
        <f t="shared" si="26"/>
        <v>0</v>
      </c>
      <c r="L48" s="202">
        <f t="shared" si="26"/>
        <v>0</v>
      </c>
      <c r="M48" s="202">
        <f t="shared" si="26"/>
        <v>0</v>
      </c>
      <c r="N48" s="202">
        <f t="shared" si="26"/>
        <v>0</v>
      </c>
      <c r="O48" s="202">
        <f t="shared" si="26"/>
        <v>0</v>
      </c>
      <c r="P48" s="202">
        <f t="shared" si="26"/>
        <v>0</v>
      </c>
      <c r="Q48" s="202">
        <f t="shared" si="26"/>
        <v>0</v>
      </c>
      <c r="R48" s="202">
        <f t="shared" si="26"/>
        <v>0</v>
      </c>
      <c r="S48" s="202">
        <f t="shared" si="26"/>
        <v>0</v>
      </c>
      <c r="T48" s="202">
        <f t="shared" si="26"/>
        <v>0</v>
      </c>
      <c r="U48" s="202">
        <f t="shared" si="26"/>
        <v>0</v>
      </c>
      <c r="V48" s="202">
        <f t="shared" si="26"/>
        <v>0</v>
      </c>
      <c r="W48" s="202">
        <f t="shared" si="26"/>
        <v>0</v>
      </c>
      <c r="X48" s="202">
        <f t="shared" si="26"/>
        <v>0</v>
      </c>
      <c r="Y48" s="202">
        <f t="shared" si="26"/>
        <v>0</v>
      </c>
      <c r="Z48" s="202">
        <f t="shared" si="26"/>
        <v>0</v>
      </c>
      <c r="AA48" s="202">
        <f t="shared" si="26"/>
        <v>0</v>
      </c>
      <c r="AB48" s="202">
        <f t="shared" si="26"/>
        <v>0</v>
      </c>
      <c r="AC48" s="202">
        <f t="shared" si="26"/>
        <v>0</v>
      </c>
      <c r="AD48" s="202">
        <f t="shared" si="26"/>
        <v>0</v>
      </c>
      <c r="AE48" s="202">
        <f t="shared" si="26"/>
        <v>0</v>
      </c>
      <c r="AF48" s="202">
        <f t="shared" si="26"/>
        <v>0</v>
      </c>
      <c r="AG48" s="202">
        <f t="shared" si="26"/>
        <v>0</v>
      </c>
      <c r="AH48" s="202">
        <f t="shared" si="26"/>
        <v>0</v>
      </c>
      <c r="AI48" s="202">
        <f t="shared" si="26"/>
        <v>0</v>
      </c>
      <c r="AJ48" s="202">
        <f t="shared" si="26"/>
        <v>0</v>
      </c>
      <c r="AK48" s="202">
        <f t="shared" ref="AK48:CG48" si="27">AK43/$A$48</f>
        <v>0</v>
      </c>
      <c r="AL48" s="202">
        <f t="shared" si="27"/>
        <v>0</v>
      </c>
      <c r="AM48" s="202">
        <f t="shared" si="27"/>
        <v>0</v>
      </c>
      <c r="AN48" s="202">
        <f t="shared" si="27"/>
        <v>0</v>
      </c>
      <c r="AO48" s="202">
        <f t="shared" si="27"/>
        <v>0</v>
      </c>
      <c r="AP48" s="202">
        <f t="shared" si="27"/>
        <v>0</v>
      </c>
      <c r="AQ48" s="202">
        <f t="shared" si="27"/>
        <v>0</v>
      </c>
      <c r="AR48" s="202">
        <f t="shared" si="27"/>
        <v>0</v>
      </c>
      <c r="AS48" s="202">
        <f t="shared" si="27"/>
        <v>0</v>
      </c>
      <c r="AT48" s="202">
        <f t="shared" si="27"/>
        <v>0</v>
      </c>
      <c r="AU48" s="202">
        <f t="shared" si="27"/>
        <v>0</v>
      </c>
      <c r="AV48" s="202">
        <f t="shared" si="27"/>
        <v>0</v>
      </c>
      <c r="AW48" s="202">
        <f t="shared" si="27"/>
        <v>0</v>
      </c>
      <c r="AX48" s="202">
        <f t="shared" si="27"/>
        <v>0</v>
      </c>
      <c r="AY48" s="202">
        <f t="shared" si="27"/>
        <v>0</v>
      </c>
      <c r="AZ48" s="202">
        <f t="shared" si="27"/>
        <v>0</v>
      </c>
      <c r="BA48" s="202">
        <f t="shared" si="27"/>
        <v>0</v>
      </c>
      <c r="BB48" s="202">
        <f t="shared" si="27"/>
        <v>0</v>
      </c>
      <c r="BC48" s="202">
        <f t="shared" si="27"/>
        <v>0</v>
      </c>
      <c r="BD48" s="202">
        <f t="shared" si="27"/>
        <v>0</v>
      </c>
      <c r="BE48" s="202">
        <f t="shared" si="27"/>
        <v>0</v>
      </c>
      <c r="BF48" s="202">
        <f t="shared" si="27"/>
        <v>0</v>
      </c>
      <c r="BG48" s="202">
        <f t="shared" si="27"/>
        <v>0</v>
      </c>
      <c r="BH48" s="202">
        <f t="shared" si="27"/>
        <v>0</v>
      </c>
      <c r="BI48" s="202">
        <f t="shared" si="27"/>
        <v>0</v>
      </c>
      <c r="BJ48" s="202">
        <f t="shared" si="27"/>
        <v>0</v>
      </c>
      <c r="BK48" s="202">
        <f t="shared" si="27"/>
        <v>0</v>
      </c>
      <c r="BL48" s="202">
        <f t="shared" si="27"/>
        <v>0</v>
      </c>
      <c r="BM48" s="202">
        <f t="shared" si="27"/>
        <v>0</v>
      </c>
      <c r="BN48" s="202">
        <f t="shared" si="27"/>
        <v>0</v>
      </c>
      <c r="BO48" s="202">
        <f t="shared" si="27"/>
        <v>0</v>
      </c>
      <c r="BP48" s="202">
        <f t="shared" si="27"/>
        <v>0</v>
      </c>
      <c r="BQ48" s="202">
        <f t="shared" si="27"/>
        <v>0</v>
      </c>
      <c r="BR48" s="202">
        <f t="shared" si="27"/>
        <v>0</v>
      </c>
      <c r="BS48" s="202">
        <f t="shared" si="27"/>
        <v>0</v>
      </c>
      <c r="BT48" s="202">
        <f t="shared" si="27"/>
        <v>0</v>
      </c>
      <c r="BU48" s="202">
        <f t="shared" si="27"/>
        <v>0</v>
      </c>
      <c r="BV48" s="202">
        <f t="shared" si="27"/>
        <v>0</v>
      </c>
      <c r="BW48" s="202">
        <f t="shared" si="27"/>
        <v>0</v>
      </c>
      <c r="BX48" s="202">
        <f t="shared" si="27"/>
        <v>0</v>
      </c>
      <c r="BY48" s="202">
        <f t="shared" si="27"/>
        <v>0</v>
      </c>
      <c r="BZ48" s="202">
        <f t="shared" si="27"/>
        <v>0</v>
      </c>
      <c r="CA48" s="202">
        <f t="shared" si="27"/>
        <v>0</v>
      </c>
      <c r="CB48" s="202">
        <f t="shared" si="27"/>
        <v>0</v>
      </c>
      <c r="CC48" s="202">
        <f t="shared" si="27"/>
        <v>0</v>
      </c>
      <c r="CD48" s="202">
        <f t="shared" si="27"/>
        <v>0</v>
      </c>
      <c r="CE48" s="202">
        <f t="shared" si="27"/>
        <v>0</v>
      </c>
      <c r="CF48" s="202">
        <f t="shared" si="27"/>
        <v>0</v>
      </c>
      <c r="CG48" s="202">
        <f t="shared" si="27"/>
        <v>0</v>
      </c>
    </row>
    <row r="49" spans="1:85" ht="25.5" hidden="1" customHeight="1" x14ac:dyDescent="0.2">
      <c r="A49" s="42">
        <v>4</v>
      </c>
      <c r="B49" s="92" t="str">
        <f>B17</f>
        <v>GRANDEURS ET MESURES</v>
      </c>
      <c r="C49" s="202">
        <f>C44/$A$49</f>
        <v>0</v>
      </c>
      <c r="D49" s="202">
        <f t="shared" ref="D49:AJ49" si="28">D44/$A$49</f>
        <v>0</v>
      </c>
      <c r="E49" s="202">
        <f t="shared" si="28"/>
        <v>0</v>
      </c>
      <c r="F49" s="202">
        <f t="shared" si="28"/>
        <v>0</v>
      </c>
      <c r="G49" s="202">
        <f t="shared" si="28"/>
        <v>0</v>
      </c>
      <c r="H49" s="202">
        <f t="shared" si="28"/>
        <v>0</v>
      </c>
      <c r="I49" s="202">
        <f t="shared" si="28"/>
        <v>0</v>
      </c>
      <c r="J49" s="202">
        <f t="shared" si="28"/>
        <v>0</v>
      </c>
      <c r="K49" s="202">
        <f t="shared" si="28"/>
        <v>0</v>
      </c>
      <c r="L49" s="202">
        <f t="shared" si="28"/>
        <v>0</v>
      </c>
      <c r="M49" s="202">
        <f t="shared" si="28"/>
        <v>0</v>
      </c>
      <c r="N49" s="202">
        <f t="shared" si="28"/>
        <v>0</v>
      </c>
      <c r="O49" s="202">
        <f t="shared" si="28"/>
        <v>0</v>
      </c>
      <c r="P49" s="202">
        <f t="shared" si="28"/>
        <v>0</v>
      </c>
      <c r="Q49" s="202">
        <f t="shared" si="28"/>
        <v>0</v>
      </c>
      <c r="R49" s="202">
        <f t="shared" si="28"/>
        <v>0</v>
      </c>
      <c r="S49" s="202">
        <f t="shared" si="28"/>
        <v>0</v>
      </c>
      <c r="T49" s="202">
        <f t="shared" si="28"/>
        <v>0</v>
      </c>
      <c r="U49" s="202">
        <f t="shared" si="28"/>
        <v>0</v>
      </c>
      <c r="V49" s="202">
        <f t="shared" si="28"/>
        <v>0</v>
      </c>
      <c r="W49" s="202">
        <f t="shared" si="28"/>
        <v>0</v>
      </c>
      <c r="X49" s="202">
        <f t="shared" si="28"/>
        <v>0</v>
      </c>
      <c r="Y49" s="202">
        <f t="shared" si="28"/>
        <v>0</v>
      </c>
      <c r="Z49" s="202">
        <f t="shared" si="28"/>
        <v>0</v>
      </c>
      <c r="AA49" s="202">
        <f t="shared" si="28"/>
        <v>0</v>
      </c>
      <c r="AB49" s="202">
        <f t="shared" si="28"/>
        <v>0</v>
      </c>
      <c r="AC49" s="202">
        <f t="shared" si="28"/>
        <v>0</v>
      </c>
      <c r="AD49" s="202">
        <f t="shared" si="28"/>
        <v>0</v>
      </c>
      <c r="AE49" s="202">
        <f t="shared" si="28"/>
        <v>0</v>
      </c>
      <c r="AF49" s="202">
        <f t="shared" si="28"/>
        <v>0</v>
      </c>
      <c r="AG49" s="202">
        <f t="shared" si="28"/>
        <v>0</v>
      </c>
      <c r="AH49" s="202">
        <f t="shared" si="28"/>
        <v>0</v>
      </c>
      <c r="AI49" s="202">
        <f t="shared" si="28"/>
        <v>0</v>
      </c>
      <c r="AJ49" s="202">
        <f t="shared" si="28"/>
        <v>0</v>
      </c>
      <c r="AK49" s="202">
        <f t="shared" ref="AK49:CG49" si="29">AK44/$A$49</f>
        <v>0</v>
      </c>
      <c r="AL49" s="202">
        <f t="shared" si="29"/>
        <v>0</v>
      </c>
      <c r="AM49" s="202">
        <f t="shared" si="29"/>
        <v>0</v>
      </c>
      <c r="AN49" s="202">
        <f t="shared" si="29"/>
        <v>0</v>
      </c>
      <c r="AO49" s="202">
        <f t="shared" si="29"/>
        <v>0</v>
      </c>
      <c r="AP49" s="202">
        <f t="shared" si="29"/>
        <v>0</v>
      </c>
      <c r="AQ49" s="202">
        <f t="shared" si="29"/>
        <v>0</v>
      </c>
      <c r="AR49" s="202">
        <f t="shared" si="29"/>
        <v>0</v>
      </c>
      <c r="AS49" s="202">
        <f t="shared" si="29"/>
        <v>0</v>
      </c>
      <c r="AT49" s="202">
        <f t="shared" si="29"/>
        <v>0</v>
      </c>
      <c r="AU49" s="202">
        <f t="shared" si="29"/>
        <v>0</v>
      </c>
      <c r="AV49" s="202">
        <f t="shared" si="29"/>
        <v>0</v>
      </c>
      <c r="AW49" s="202">
        <f t="shared" si="29"/>
        <v>0</v>
      </c>
      <c r="AX49" s="202">
        <f t="shared" si="29"/>
        <v>0</v>
      </c>
      <c r="AY49" s="202">
        <f t="shared" si="29"/>
        <v>0</v>
      </c>
      <c r="AZ49" s="202">
        <f t="shared" si="29"/>
        <v>0</v>
      </c>
      <c r="BA49" s="202">
        <f t="shared" si="29"/>
        <v>0</v>
      </c>
      <c r="BB49" s="202">
        <f t="shared" si="29"/>
        <v>0</v>
      </c>
      <c r="BC49" s="202">
        <f t="shared" si="29"/>
        <v>0</v>
      </c>
      <c r="BD49" s="202">
        <f t="shared" si="29"/>
        <v>0</v>
      </c>
      <c r="BE49" s="202">
        <f t="shared" si="29"/>
        <v>0</v>
      </c>
      <c r="BF49" s="202">
        <f t="shared" si="29"/>
        <v>0</v>
      </c>
      <c r="BG49" s="202">
        <f t="shared" si="29"/>
        <v>0</v>
      </c>
      <c r="BH49" s="202">
        <f t="shared" si="29"/>
        <v>0</v>
      </c>
      <c r="BI49" s="202">
        <f t="shared" si="29"/>
        <v>0</v>
      </c>
      <c r="BJ49" s="202">
        <f t="shared" si="29"/>
        <v>0</v>
      </c>
      <c r="BK49" s="202">
        <f t="shared" si="29"/>
        <v>0</v>
      </c>
      <c r="BL49" s="202">
        <f t="shared" si="29"/>
        <v>0</v>
      </c>
      <c r="BM49" s="202">
        <f t="shared" si="29"/>
        <v>0</v>
      </c>
      <c r="BN49" s="202">
        <f t="shared" si="29"/>
        <v>0</v>
      </c>
      <c r="BO49" s="202">
        <f t="shared" si="29"/>
        <v>0</v>
      </c>
      <c r="BP49" s="202">
        <f t="shared" si="29"/>
        <v>0</v>
      </c>
      <c r="BQ49" s="202">
        <f t="shared" si="29"/>
        <v>0</v>
      </c>
      <c r="BR49" s="202">
        <f t="shared" si="29"/>
        <v>0</v>
      </c>
      <c r="BS49" s="202">
        <f t="shared" si="29"/>
        <v>0</v>
      </c>
      <c r="BT49" s="202">
        <f t="shared" si="29"/>
        <v>0</v>
      </c>
      <c r="BU49" s="202">
        <f t="shared" si="29"/>
        <v>0</v>
      </c>
      <c r="BV49" s="202">
        <f t="shared" si="29"/>
        <v>0</v>
      </c>
      <c r="BW49" s="202">
        <f t="shared" si="29"/>
        <v>0</v>
      </c>
      <c r="BX49" s="202">
        <f t="shared" si="29"/>
        <v>0</v>
      </c>
      <c r="BY49" s="202">
        <f t="shared" si="29"/>
        <v>0</v>
      </c>
      <c r="BZ49" s="202">
        <f t="shared" si="29"/>
        <v>0</v>
      </c>
      <c r="CA49" s="202">
        <f t="shared" si="29"/>
        <v>0</v>
      </c>
      <c r="CB49" s="202">
        <f t="shared" si="29"/>
        <v>0</v>
      </c>
      <c r="CC49" s="202">
        <f t="shared" si="29"/>
        <v>0</v>
      </c>
      <c r="CD49" s="202">
        <f t="shared" si="29"/>
        <v>0</v>
      </c>
      <c r="CE49" s="202">
        <f t="shared" si="29"/>
        <v>0</v>
      </c>
      <c r="CF49" s="202">
        <f t="shared" si="29"/>
        <v>0</v>
      </c>
      <c r="CG49" s="202">
        <f t="shared" si="29"/>
        <v>0</v>
      </c>
    </row>
    <row r="50" spans="1:85" ht="25.5" hidden="1" customHeight="1" x14ac:dyDescent="0.2">
      <c r="A50" s="42">
        <v>3</v>
      </c>
      <c r="B50" s="203" t="str">
        <f>B22</f>
        <v>ORGANISATION ET GESTION DE DONNÉES</v>
      </c>
      <c r="C50" s="202">
        <f>C45/$A$50</f>
        <v>0</v>
      </c>
      <c r="D50" s="202">
        <f t="shared" ref="D50:AJ50" si="30">D45/$A$50</f>
        <v>0</v>
      </c>
      <c r="E50" s="202">
        <f t="shared" si="30"/>
        <v>0</v>
      </c>
      <c r="F50" s="202">
        <f t="shared" si="30"/>
        <v>0</v>
      </c>
      <c r="G50" s="202">
        <f t="shared" si="30"/>
        <v>0</v>
      </c>
      <c r="H50" s="202">
        <f t="shared" si="30"/>
        <v>0</v>
      </c>
      <c r="I50" s="202">
        <f t="shared" si="30"/>
        <v>0</v>
      </c>
      <c r="J50" s="202">
        <f t="shared" si="30"/>
        <v>0</v>
      </c>
      <c r="K50" s="202">
        <f t="shared" si="30"/>
        <v>0</v>
      </c>
      <c r="L50" s="202">
        <f t="shared" si="30"/>
        <v>0</v>
      </c>
      <c r="M50" s="202">
        <f t="shared" si="30"/>
        <v>0</v>
      </c>
      <c r="N50" s="202">
        <f t="shared" si="30"/>
        <v>0</v>
      </c>
      <c r="O50" s="202">
        <f t="shared" si="30"/>
        <v>0</v>
      </c>
      <c r="P50" s="202">
        <f t="shared" si="30"/>
        <v>0</v>
      </c>
      <c r="Q50" s="202">
        <f t="shared" si="30"/>
        <v>0</v>
      </c>
      <c r="R50" s="202">
        <f t="shared" si="30"/>
        <v>0</v>
      </c>
      <c r="S50" s="202">
        <f t="shared" si="30"/>
        <v>0</v>
      </c>
      <c r="T50" s="202">
        <f t="shared" si="30"/>
        <v>0</v>
      </c>
      <c r="U50" s="202">
        <f t="shared" si="30"/>
        <v>0</v>
      </c>
      <c r="V50" s="202">
        <f t="shared" si="30"/>
        <v>0</v>
      </c>
      <c r="W50" s="202">
        <f t="shared" si="30"/>
        <v>0</v>
      </c>
      <c r="X50" s="202">
        <f t="shared" si="30"/>
        <v>0</v>
      </c>
      <c r="Y50" s="202">
        <f t="shared" si="30"/>
        <v>0</v>
      </c>
      <c r="Z50" s="202">
        <f t="shared" si="30"/>
        <v>0</v>
      </c>
      <c r="AA50" s="202">
        <f t="shared" si="30"/>
        <v>0</v>
      </c>
      <c r="AB50" s="202">
        <f t="shared" si="30"/>
        <v>0</v>
      </c>
      <c r="AC50" s="202">
        <f t="shared" si="30"/>
        <v>0</v>
      </c>
      <c r="AD50" s="202">
        <f t="shared" si="30"/>
        <v>0</v>
      </c>
      <c r="AE50" s="202">
        <f t="shared" si="30"/>
        <v>0</v>
      </c>
      <c r="AF50" s="202">
        <f t="shared" si="30"/>
        <v>0</v>
      </c>
      <c r="AG50" s="202">
        <f t="shared" si="30"/>
        <v>0</v>
      </c>
      <c r="AH50" s="202">
        <f t="shared" si="30"/>
        <v>0</v>
      </c>
      <c r="AI50" s="202">
        <f t="shared" si="30"/>
        <v>0</v>
      </c>
      <c r="AJ50" s="202">
        <f t="shared" si="30"/>
        <v>0</v>
      </c>
      <c r="AK50" s="202">
        <f t="shared" ref="AK50:CG50" si="31">AK45/$A$50</f>
        <v>0</v>
      </c>
      <c r="AL50" s="202">
        <f t="shared" si="31"/>
        <v>0</v>
      </c>
      <c r="AM50" s="202">
        <f t="shared" si="31"/>
        <v>0</v>
      </c>
      <c r="AN50" s="202">
        <f t="shared" si="31"/>
        <v>0</v>
      </c>
      <c r="AO50" s="202">
        <f t="shared" si="31"/>
        <v>0</v>
      </c>
      <c r="AP50" s="202">
        <f t="shared" si="31"/>
        <v>0</v>
      </c>
      <c r="AQ50" s="202">
        <f t="shared" si="31"/>
        <v>0</v>
      </c>
      <c r="AR50" s="202">
        <f t="shared" si="31"/>
        <v>0</v>
      </c>
      <c r="AS50" s="202">
        <f t="shared" si="31"/>
        <v>0</v>
      </c>
      <c r="AT50" s="202">
        <f t="shared" si="31"/>
        <v>0</v>
      </c>
      <c r="AU50" s="202">
        <f t="shared" si="31"/>
        <v>0</v>
      </c>
      <c r="AV50" s="202">
        <f t="shared" si="31"/>
        <v>0</v>
      </c>
      <c r="AW50" s="202">
        <f t="shared" si="31"/>
        <v>0</v>
      </c>
      <c r="AX50" s="202">
        <f t="shared" si="31"/>
        <v>0</v>
      </c>
      <c r="AY50" s="202">
        <f t="shared" si="31"/>
        <v>0</v>
      </c>
      <c r="AZ50" s="202">
        <f t="shared" si="31"/>
        <v>0</v>
      </c>
      <c r="BA50" s="202">
        <f t="shared" si="31"/>
        <v>0</v>
      </c>
      <c r="BB50" s="202">
        <f t="shared" si="31"/>
        <v>0</v>
      </c>
      <c r="BC50" s="202">
        <f t="shared" si="31"/>
        <v>0</v>
      </c>
      <c r="BD50" s="202">
        <f t="shared" si="31"/>
        <v>0</v>
      </c>
      <c r="BE50" s="202">
        <f t="shared" si="31"/>
        <v>0</v>
      </c>
      <c r="BF50" s="202">
        <f t="shared" si="31"/>
        <v>0</v>
      </c>
      <c r="BG50" s="202">
        <f t="shared" si="31"/>
        <v>0</v>
      </c>
      <c r="BH50" s="202">
        <f t="shared" si="31"/>
        <v>0</v>
      </c>
      <c r="BI50" s="202">
        <f t="shared" si="31"/>
        <v>0</v>
      </c>
      <c r="BJ50" s="202">
        <f t="shared" si="31"/>
        <v>0</v>
      </c>
      <c r="BK50" s="202">
        <f t="shared" si="31"/>
        <v>0</v>
      </c>
      <c r="BL50" s="202">
        <f t="shared" si="31"/>
        <v>0</v>
      </c>
      <c r="BM50" s="202">
        <f t="shared" si="31"/>
        <v>0</v>
      </c>
      <c r="BN50" s="202">
        <f t="shared" si="31"/>
        <v>0</v>
      </c>
      <c r="BO50" s="202">
        <f t="shared" si="31"/>
        <v>0</v>
      </c>
      <c r="BP50" s="202">
        <f t="shared" si="31"/>
        <v>0</v>
      </c>
      <c r="BQ50" s="202">
        <f t="shared" si="31"/>
        <v>0</v>
      </c>
      <c r="BR50" s="202">
        <f t="shared" si="31"/>
        <v>0</v>
      </c>
      <c r="BS50" s="202">
        <f t="shared" si="31"/>
        <v>0</v>
      </c>
      <c r="BT50" s="202">
        <f t="shared" si="31"/>
        <v>0</v>
      </c>
      <c r="BU50" s="202">
        <f t="shared" si="31"/>
        <v>0</v>
      </c>
      <c r="BV50" s="202">
        <f t="shared" si="31"/>
        <v>0</v>
      </c>
      <c r="BW50" s="202">
        <f t="shared" si="31"/>
        <v>0</v>
      </c>
      <c r="BX50" s="202">
        <f t="shared" si="31"/>
        <v>0</v>
      </c>
      <c r="BY50" s="202">
        <f t="shared" si="31"/>
        <v>0</v>
      </c>
      <c r="BZ50" s="202">
        <f t="shared" si="31"/>
        <v>0</v>
      </c>
      <c r="CA50" s="202">
        <f t="shared" si="31"/>
        <v>0</v>
      </c>
      <c r="CB50" s="202">
        <f t="shared" si="31"/>
        <v>0</v>
      </c>
      <c r="CC50" s="202">
        <f t="shared" si="31"/>
        <v>0</v>
      </c>
      <c r="CD50" s="202">
        <f t="shared" si="31"/>
        <v>0</v>
      </c>
      <c r="CE50" s="202">
        <f t="shared" si="31"/>
        <v>0</v>
      </c>
      <c r="CF50" s="202">
        <f t="shared" si="31"/>
        <v>0</v>
      </c>
      <c r="CG50" s="202">
        <f t="shared" si="31"/>
        <v>0</v>
      </c>
    </row>
    <row r="51" spans="1:85" ht="25.5" hidden="1" customHeight="1" x14ac:dyDescent="0.2">
      <c r="A51" s="42">
        <f>SUM(A47:A50)</f>
        <v>19</v>
      </c>
      <c r="B51" s="204" t="s">
        <v>31</v>
      </c>
      <c r="C51" s="205">
        <f>C46/$A$51</f>
        <v>0</v>
      </c>
      <c r="D51" s="205">
        <f t="shared" ref="D51:AJ51" si="32">D46/$A$51</f>
        <v>0</v>
      </c>
      <c r="E51" s="205">
        <f t="shared" si="32"/>
        <v>0</v>
      </c>
      <c r="F51" s="205">
        <f t="shared" si="32"/>
        <v>0</v>
      </c>
      <c r="G51" s="205">
        <f t="shared" si="32"/>
        <v>0</v>
      </c>
      <c r="H51" s="205">
        <f t="shared" si="32"/>
        <v>0</v>
      </c>
      <c r="I51" s="205">
        <f t="shared" si="32"/>
        <v>0</v>
      </c>
      <c r="J51" s="205">
        <f t="shared" si="32"/>
        <v>0</v>
      </c>
      <c r="K51" s="205">
        <f t="shared" si="32"/>
        <v>0</v>
      </c>
      <c r="L51" s="205">
        <f t="shared" si="32"/>
        <v>0</v>
      </c>
      <c r="M51" s="205">
        <f t="shared" si="32"/>
        <v>0</v>
      </c>
      <c r="N51" s="205">
        <f t="shared" si="32"/>
        <v>0</v>
      </c>
      <c r="O51" s="205">
        <f t="shared" si="32"/>
        <v>0</v>
      </c>
      <c r="P51" s="205">
        <f t="shared" si="32"/>
        <v>0</v>
      </c>
      <c r="Q51" s="205">
        <f t="shared" si="32"/>
        <v>0</v>
      </c>
      <c r="R51" s="205">
        <f t="shared" si="32"/>
        <v>0</v>
      </c>
      <c r="S51" s="205">
        <f t="shared" si="32"/>
        <v>0</v>
      </c>
      <c r="T51" s="205">
        <f t="shared" si="32"/>
        <v>0</v>
      </c>
      <c r="U51" s="205">
        <f t="shared" si="32"/>
        <v>0</v>
      </c>
      <c r="V51" s="205">
        <f t="shared" si="32"/>
        <v>0</v>
      </c>
      <c r="W51" s="205">
        <f t="shared" si="32"/>
        <v>0</v>
      </c>
      <c r="X51" s="205">
        <f t="shared" si="32"/>
        <v>0</v>
      </c>
      <c r="Y51" s="205">
        <f t="shared" si="32"/>
        <v>0</v>
      </c>
      <c r="Z51" s="205">
        <f t="shared" si="32"/>
        <v>0</v>
      </c>
      <c r="AA51" s="205">
        <f t="shared" si="32"/>
        <v>0</v>
      </c>
      <c r="AB51" s="205">
        <f t="shared" si="32"/>
        <v>0</v>
      </c>
      <c r="AC51" s="205">
        <f t="shared" si="32"/>
        <v>0</v>
      </c>
      <c r="AD51" s="205">
        <f t="shared" si="32"/>
        <v>0</v>
      </c>
      <c r="AE51" s="205">
        <f t="shared" si="32"/>
        <v>0</v>
      </c>
      <c r="AF51" s="205">
        <f t="shared" si="32"/>
        <v>0</v>
      </c>
      <c r="AG51" s="205">
        <f t="shared" si="32"/>
        <v>0</v>
      </c>
      <c r="AH51" s="205">
        <f t="shared" si="32"/>
        <v>0</v>
      </c>
      <c r="AI51" s="205">
        <f t="shared" si="32"/>
        <v>0</v>
      </c>
      <c r="AJ51" s="205">
        <f t="shared" si="32"/>
        <v>0</v>
      </c>
      <c r="AK51" s="205">
        <f t="shared" ref="AK51:CG51" si="33">AK46/$A$51</f>
        <v>0</v>
      </c>
      <c r="AL51" s="205">
        <f t="shared" si="33"/>
        <v>0</v>
      </c>
      <c r="AM51" s="205">
        <f t="shared" si="33"/>
        <v>0</v>
      </c>
      <c r="AN51" s="205">
        <f t="shared" si="33"/>
        <v>0</v>
      </c>
      <c r="AO51" s="205">
        <f t="shared" si="33"/>
        <v>0</v>
      </c>
      <c r="AP51" s="205">
        <f t="shared" si="33"/>
        <v>0</v>
      </c>
      <c r="AQ51" s="205">
        <f t="shared" si="33"/>
        <v>0</v>
      </c>
      <c r="AR51" s="205">
        <f t="shared" si="33"/>
        <v>0</v>
      </c>
      <c r="AS51" s="205">
        <f t="shared" si="33"/>
        <v>0</v>
      </c>
      <c r="AT51" s="205">
        <f t="shared" si="33"/>
        <v>0</v>
      </c>
      <c r="AU51" s="205">
        <f t="shared" si="33"/>
        <v>0</v>
      </c>
      <c r="AV51" s="205">
        <f t="shared" si="33"/>
        <v>0</v>
      </c>
      <c r="AW51" s="205">
        <f t="shared" si="33"/>
        <v>0</v>
      </c>
      <c r="AX51" s="205">
        <f t="shared" si="33"/>
        <v>0</v>
      </c>
      <c r="AY51" s="205">
        <f t="shared" si="33"/>
        <v>0</v>
      </c>
      <c r="AZ51" s="205">
        <f t="shared" si="33"/>
        <v>0</v>
      </c>
      <c r="BA51" s="205">
        <f t="shared" si="33"/>
        <v>0</v>
      </c>
      <c r="BB51" s="205">
        <f t="shared" si="33"/>
        <v>0</v>
      </c>
      <c r="BC51" s="205">
        <f t="shared" si="33"/>
        <v>0</v>
      </c>
      <c r="BD51" s="205">
        <f t="shared" si="33"/>
        <v>0</v>
      </c>
      <c r="BE51" s="205">
        <f t="shared" si="33"/>
        <v>0</v>
      </c>
      <c r="BF51" s="205">
        <f t="shared" si="33"/>
        <v>0</v>
      </c>
      <c r="BG51" s="205">
        <f t="shared" si="33"/>
        <v>0</v>
      </c>
      <c r="BH51" s="205">
        <f t="shared" si="33"/>
        <v>0</v>
      </c>
      <c r="BI51" s="205">
        <f t="shared" si="33"/>
        <v>0</v>
      </c>
      <c r="BJ51" s="205">
        <f t="shared" si="33"/>
        <v>0</v>
      </c>
      <c r="BK51" s="205">
        <f t="shared" si="33"/>
        <v>0</v>
      </c>
      <c r="BL51" s="205">
        <f t="shared" si="33"/>
        <v>0</v>
      </c>
      <c r="BM51" s="205">
        <f t="shared" si="33"/>
        <v>0</v>
      </c>
      <c r="BN51" s="205">
        <f t="shared" si="33"/>
        <v>0</v>
      </c>
      <c r="BO51" s="205">
        <f t="shared" si="33"/>
        <v>0</v>
      </c>
      <c r="BP51" s="205">
        <f t="shared" si="33"/>
        <v>0</v>
      </c>
      <c r="BQ51" s="205">
        <f t="shared" si="33"/>
        <v>0</v>
      </c>
      <c r="BR51" s="205">
        <f t="shared" si="33"/>
        <v>0</v>
      </c>
      <c r="BS51" s="205">
        <f t="shared" si="33"/>
        <v>0</v>
      </c>
      <c r="BT51" s="205">
        <f t="shared" si="33"/>
        <v>0</v>
      </c>
      <c r="BU51" s="205">
        <f t="shared" si="33"/>
        <v>0</v>
      </c>
      <c r="BV51" s="205">
        <f t="shared" si="33"/>
        <v>0</v>
      </c>
      <c r="BW51" s="205">
        <f t="shared" si="33"/>
        <v>0</v>
      </c>
      <c r="BX51" s="205">
        <f t="shared" si="33"/>
        <v>0</v>
      </c>
      <c r="BY51" s="205">
        <f t="shared" si="33"/>
        <v>0</v>
      </c>
      <c r="BZ51" s="205">
        <f t="shared" si="33"/>
        <v>0</v>
      </c>
      <c r="CA51" s="205">
        <f t="shared" si="33"/>
        <v>0</v>
      </c>
      <c r="CB51" s="205">
        <f t="shared" si="33"/>
        <v>0</v>
      </c>
      <c r="CC51" s="205">
        <f t="shared" si="33"/>
        <v>0</v>
      </c>
      <c r="CD51" s="205">
        <f t="shared" si="33"/>
        <v>0</v>
      </c>
      <c r="CE51" s="205">
        <f t="shared" si="33"/>
        <v>0</v>
      </c>
      <c r="CF51" s="205">
        <f t="shared" si="33"/>
        <v>0</v>
      </c>
      <c r="CG51" s="205">
        <f t="shared" si="33"/>
        <v>0</v>
      </c>
    </row>
    <row r="52" spans="1:85" ht="25.5" hidden="1" customHeight="1" x14ac:dyDescent="0.2">
      <c r="B52" s="200"/>
      <c r="C52" s="201">
        <f>COUNTA(C28:C30)</f>
        <v>0</v>
      </c>
      <c r="D52" s="201">
        <f t="shared" ref="D52:AJ52" si="34">COUNTA(D28:D30)</f>
        <v>0</v>
      </c>
      <c r="E52" s="201">
        <f t="shared" si="34"/>
        <v>0</v>
      </c>
      <c r="F52" s="201">
        <f t="shared" si="34"/>
        <v>0</v>
      </c>
      <c r="G52" s="201">
        <f t="shared" si="34"/>
        <v>0</v>
      </c>
      <c r="H52" s="201">
        <f t="shared" si="34"/>
        <v>0</v>
      </c>
      <c r="I52" s="201">
        <f t="shared" si="34"/>
        <v>0</v>
      </c>
      <c r="J52" s="201">
        <f t="shared" si="34"/>
        <v>0</v>
      </c>
      <c r="K52" s="201">
        <f t="shared" si="34"/>
        <v>0</v>
      </c>
      <c r="L52" s="201">
        <f t="shared" si="34"/>
        <v>0</v>
      </c>
      <c r="M52" s="201">
        <f t="shared" si="34"/>
        <v>0</v>
      </c>
      <c r="N52" s="201">
        <f t="shared" si="34"/>
        <v>0</v>
      </c>
      <c r="O52" s="201">
        <f t="shared" si="34"/>
        <v>0</v>
      </c>
      <c r="P52" s="201">
        <f t="shared" si="34"/>
        <v>0</v>
      </c>
      <c r="Q52" s="201">
        <f t="shared" si="34"/>
        <v>0</v>
      </c>
      <c r="R52" s="201">
        <f t="shared" si="34"/>
        <v>0</v>
      </c>
      <c r="S52" s="201">
        <f t="shared" si="34"/>
        <v>0</v>
      </c>
      <c r="T52" s="201">
        <f t="shared" si="34"/>
        <v>0</v>
      </c>
      <c r="U52" s="201">
        <f t="shared" si="34"/>
        <v>0</v>
      </c>
      <c r="V52" s="201">
        <f t="shared" si="34"/>
        <v>0</v>
      </c>
      <c r="W52" s="201">
        <f t="shared" si="34"/>
        <v>0</v>
      </c>
      <c r="X52" s="201">
        <f t="shared" si="34"/>
        <v>0</v>
      </c>
      <c r="Y52" s="201">
        <f t="shared" si="34"/>
        <v>0</v>
      </c>
      <c r="Z52" s="201">
        <f t="shared" si="34"/>
        <v>0</v>
      </c>
      <c r="AA52" s="201">
        <f t="shared" si="34"/>
        <v>0</v>
      </c>
      <c r="AB52" s="201">
        <f t="shared" si="34"/>
        <v>0</v>
      </c>
      <c r="AC52" s="201">
        <f t="shared" si="34"/>
        <v>0</v>
      </c>
      <c r="AD52" s="201">
        <f t="shared" si="34"/>
        <v>0</v>
      </c>
      <c r="AE52" s="201">
        <f t="shared" si="34"/>
        <v>0</v>
      </c>
      <c r="AF52" s="201">
        <f t="shared" si="34"/>
        <v>0</v>
      </c>
      <c r="AG52" s="201">
        <f t="shared" si="34"/>
        <v>0</v>
      </c>
      <c r="AH52" s="201">
        <f t="shared" si="34"/>
        <v>0</v>
      </c>
      <c r="AI52" s="201">
        <f t="shared" si="34"/>
        <v>0</v>
      </c>
      <c r="AJ52" s="201">
        <f t="shared" si="34"/>
        <v>0</v>
      </c>
      <c r="AK52" s="201">
        <f t="shared" ref="AK52:CG52" si="35">COUNTA(AK28:AK30)</f>
        <v>0</v>
      </c>
      <c r="AL52" s="201">
        <f t="shared" si="35"/>
        <v>0</v>
      </c>
      <c r="AM52" s="201">
        <f t="shared" si="35"/>
        <v>0</v>
      </c>
      <c r="AN52" s="201">
        <f t="shared" si="35"/>
        <v>0</v>
      </c>
      <c r="AO52" s="201">
        <f t="shared" si="35"/>
        <v>0</v>
      </c>
      <c r="AP52" s="201">
        <f t="shared" si="35"/>
        <v>0</v>
      </c>
      <c r="AQ52" s="201">
        <f t="shared" si="35"/>
        <v>0</v>
      </c>
      <c r="AR52" s="201">
        <f t="shared" si="35"/>
        <v>0</v>
      </c>
      <c r="AS52" s="201">
        <f t="shared" si="35"/>
        <v>0</v>
      </c>
      <c r="AT52" s="201">
        <f t="shared" si="35"/>
        <v>0</v>
      </c>
      <c r="AU52" s="201">
        <f t="shared" si="35"/>
        <v>0</v>
      </c>
      <c r="AV52" s="201">
        <f t="shared" si="35"/>
        <v>0</v>
      </c>
      <c r="AW52" s="201">
        <f t="shared" si="35"/>
        <v>0</v>
      </c>
      <c r="AX52" s="201">
        <f t="shared" si="35"/>
        <v>0</v>
      </c>
      <c r="AY52" s="201">
        <f t="shared" si="35"/>
        <v>0</v>
      </c>
      <c r="AZ52" s="201">
        <f t="shared" si="35"/>
        <v>0</v>
      </c>
      <c r="BA52" s="201">
        <f t="shared" si="35"/>
        <v>0</v>
      </c>
      <c r="BB52" s="201">
        <f t="shared" si="35"/>
        <v>0</v>
      </c>
      <c r="BC52" s="201">
        <f t="shared" si="35"/>
        <v>0</v>
      </c>
      <c r="BD52" s="201">
        <f t="shared" si="35"/>
        <v>0</v>
      </c>
      <c r="BE52" s="201">
        <f t="shared" si="35"/>
        <v>0</v>
      </c>
      <c r="BF52" s="201">
        <f t="shared" si="35"/>
        <v>0</v>
      </c>
      <c r="BG52" s="201">
        <f t="shared" si="35"/>
        <v>0</v>
      </c>
      <c r="BH52" s="201">
        <f t="shared" si="35"/>
        <v>0</v>
      </c>
      <c r="BI52" s="201">
        <f t="shared" si="35"/>
        <v>0</v>
      </c>
      <c r="BJ52" s="201">
        <f t="shared" si="35"/>
        <v>0</v>
      </c>
      <c r="BK52" s="201">
        <f t="shared" si="35"/>
        <v>0</v>
      </c>
      <c r="BL52" s="201">
        <f t="shared" si="35"/>
        <v>0</v>
      </c>
      <c r="BM52" s="201">
        <f t="shared" si="35"/>
        <v>0</v>
      </c>
      <c r="BN52" s="201">
        <f t="shared" si="35"/>
        <v>0</v>
      </c>
      <c r="BO52" s="201">
        <f t="shared" si="35"/>
        <v>0</v>
      </c>
      <c r="BP52" s="201">
        <f t="shared" si="35"/>
        <v>0</v>
      </c>
      <c r="BQ52" s="201">
        <f t="shared" si="35"/>
        <v>0</v>
      </c>
      <c r="BR52" s="201">
        <f t="shared" si="35"/>
        <v>0</v>
      </c>
      <c r="BS52" s="201">
        <f t="shared" si="35"/>
        <v>0</v>
      </c>
      <c r="BT52" s="201">
        <f t="shared" si="35"/>
        <v>0</v>
      </c>
      <c r="BU52" s="201">
        <f t="shared" si="35"/>
        <v>0</v>
      </c>
      <c r="BV52" s="201">
        <f t="shared" si="35"/>
        <v>0</v>
      </c>
      <c r="BW52" s="201">
        <f t="shared" si="35"/>
        <v>0</v>
      </c>
      <c r="BX52" s="201">
        <f t="shared" si="35"/>
        <v>0</v>
      </c>
      <c r="BY52" s="201">
        <f t="shared" si="35"/>
        <v>0</v>
      </c>
      <c r="BZ52" s="201">
        <f t="shared" si="35"/>
        <v>0</v>
      </c>
      <c r="CA52" s="201">
        <f t="shared" si="35"/>
        <v>0</v>
      </c>
      <c r="CB52" s="201">
        <f t="shared" si="35"/>
        <v>0</v>
      </c>
      <c r="CC52" s="201">
        <f t="shared" si="35"/>
        <v>0</v>
      </c>
      <c r="CD52" s="201">
        <f t="shared" si="35"/>
        <v>0</v>
      </c>
      <c r="CE52" s="201">
        <f t="shared" si="35"/>
        <v>0</v>
      </c>
      <c r="CF52" s="201">
        <f t="shared" si="35"/>
        <v>0</v>
      </c>
      <c r="CG52" s="201">
        <f t="shared" si="35"/>
        <v>0</v>
      </c>
    </row>
    <row r="53" spans="1:85" ht="25.5" hidden="1" customHeight="1" x14ac:dyDescent="0.2">
      <c r="B53" s="200"/>
      <c r="C53" s="201">
        <f>COUNTA(C32:C39)</f>
        <v>0</v>
      </c>
      <c r="D53" s="201">
        <f t="shared" ref="D53:AJ53" si="36">COUNTA(D32:D39)</f>
        <v>0</v>
      </c>
      <c r="E53" s="201">
        <f t="shared" si="36"/>
        <v>0</v>
      </c>
      <c r="F53" s="201">
        <f t="shared" si="36"/>
        <v>0</v>
      </c>
      <c r="G53" s="201">
        <f t="shared" si="36"/>
        <v>0</v>
      </c>
      <c r="H53" s="201">
        <f t="shared" si="36"/>
        <v>0</v>
      </c>
      <c r="I53" s="201">
        <f t="shared" si="36"/>
        <v>0</v>
      </c>
      <c r="J53" s="201">
        <f t="shared" si="36"/>
        <v>0</v>
      </c>
      <c r="K53" s="201">
        <f t="shared" si="36"/>
        <v>0</v>
      </c>
      <c r="L53" s="201">
        <f t="shared" si="36"/>
        <v>0</v>
      </c>
      <c r="M53" s="201">
        <f t="shared" si="36"/>
        <v>0</v>
      </c>
      <c r="N53" s="201">
        <f t="shared" si="36"/>
        <v>0</v>
      </c>
      <c r="O53" s="201">
        <f t="shared" si="36"/>
        <v>0</v>
      </c>
      <c r="P53" s="201">
        <f t="shared" si="36"/>
        <v>0</v>
      </c>
      <c r="Q53" s="201">
        <f t="shared" si="36"/>
        <v>0</v>
      </c>
      <c r="R53" s="201">
        <f t="shared" si="36"/>
        <v>0</v>
      </c>
      <c r="S53" s="201">
        <f t="shared" si="36"/>
        <v>0</v>
      </c>
      <c r="T53" s="201">
        <f t="shared" si="36"/>
        <v>0</v>
      </c>
      <c r="U53" s="201">
        <f t="shared" si="36"/>
        <v>0</v>
      </c>
      <c r="V53" s="201">
        <f t="shared" si="36"/>
        <v>0</v>
      </c>
      <c r="W53" s="201">
        <f t="shared" si="36"/>
        <v>0</v>
      </c>
      <c r="X53" s="201">
        <f t="shared" si="36"/>
        <v>0</v>
      </c>
      <c r="Y53" s="201">
        <f t="shared" si="36"/>
        <v>0</v>
      </c>
      <c r="Z53" s="201">
        <f t="shared" si="36"/>
        <v>0</v>
      </c>
      <c r="AA53" s="201">
        <f t="shared" si="36"/>
        <v>0</v>
      </c>
      <c r="AB53" s="201">
        <f t="shared" si="36"/>
        <v>0</v>
      </c>
      <c r="AC53" s="201">
        <f t="shared" si="36"/>
        <v>0</v>
      </c>
      <c r="AD53" s="201">
        <f t="shared" si="36"/>
        <v>0</v>
      </c>
      <c r="AE53" s="201">
        <f t="shared" si="36"/>
        <v>0</v>
      </c>
      <c r="AF53" s="201">
        <f t="shared" si="36"/>
        <v>0</v>
      </c>
      <c r="AG53" s="201">
        <f t="shared" si="36"/>
        <v>0</v>
      </c>
      <c r="AH53" s="201">
        <f t="shared" si="36"/>
        <v>0</v>
      </c>
      <c r="AI53" s="201">
        <f t="shared" si="36"/>
        <v>0</v>
      </c>
      <c r="AJ53" s="201">
        <f t="shared" si="36"/>
        <v>0</v>
      </c>
      <c r="AK53" s="201">
        <f t="shared" ref="AK53:CG53" si="37">COUNTA(AK32:AK39)</f>
        <v>0</v>
      </c>
      <c r="AL53" s="201">
        <f t="shared" si="37"/>
        <v>0</v>
      </c>
      <c r="AM53" s="201">
        <f t="shared" si="37"/>
        <v>0</v>
      </c>
      <c r="AN53" s="201">
        <f t="shared" si="37"/>
        <v>0</v>
      </c>
      <c r="AO53" s="201">
        <f t="shared" si="37"/>
        <v>0</v>
      </c>
      <c r="AP53" s="201">
        <f t="shared" si="37"/>
        <v>0</v>
      </c>
      <c r="AQ53" s="201">
        <f t="shared" si="37"/>
        <v>0</v>
      </c>
      <c r="AR53" s="201">
        <f t="shared" si="37"/>
        <v>0</v>
      </c>
      <c r="AS53" s="201">
        <f t="shared" si="37"/>
        <v>0</v>
      </c>
      <c r="AT53" s="201">
        <f t="shared" si="37"/>
        <v>0</v>
      </c>
      <c r="AU53" s="201">
        <f t="shared" si="37"/>
        <v>0</v>
      </c>
      <c r="AV53" s="201">
        <f t="shared" si="37"/>
        <v>0</v>
      </c>
      <c r="AW53" s="201">
        <f t="shared" si="37"/>
        <v>0</v>
      </c>
      <c r="AX53" s="201">
        <f t="shared" si="37"/>
        <v>0</v>
      </c>
      <c r="AY53" s="201">
        <f t="shared" si="37"/>
        <v>0</v>
      </c>
      <c r="AZ53" s="201">
        <f t="shared" si="37"/>
        <v>0</v>
      </c>
      <c r="BA53" s="201">
        <f t="shared" si="37"/>
        <v>0</v>
      </c>
      <c r="BB53" s="201">
        <f t="shared" si="37"/>
        <v>0</v>
      </c>
      <c r="BC53" s="201">
        <f t="shared" si="37"/>
        <v>0</v>
      </c>
      <c r="BD53" s="201">
        <f t="shared" si="37"/>
        <v>0</v>
      </c>
      <c r="BE53" s="201">
        <f t="shared" si="37"/>
        <v>0</v>
      </c>
      <c r="BF53" s="201">
        <f t="shared" si="37"/>
        <v>0</v>
      </c>
      <c r="BG53" s="201">
        <f t="shared" si="37"/>
        <v>0</v>
      </c>
      <c r="BH53" s="201">
        <f t="shared" si="37"/>
        <v>0</v>
      </c>
      <c r="BI53" s="201">
        <f t="shared" si="37"/>
        <v>0</v>
      </c>
      <c r="BJ53" s="201">
        <f t="shared" si="37"/>
        <v>0</v>
      </c>
      <c r="BK53" s="201">
        <f t="shared" si="37"/>
        <v>0</v>
      </c>
      <c r="BL53" s="201">
        <f t="shared" si="37"/>
        <v>0</v>
      </c>
      <c r="BM53" s="201">
        <f t="shared" si="37"/>
        <v>0</v>
      </c>
      <c r="BN53" s="201">
        <f t="shared" si="37"/>
        <v>0</v>
      </c>
      <c r="BO53" s="201">
        <f t="shared" si="37"/>
        <v>0</v>
      </c>
      <c r="BP53" s="201">
        <f t="shared" si="37"/>
        <v>0</v>
      </c>
      <c r="BQ53" s="201">
        <f t="shared" si="37"/>
        <v>0</v>
      </c>
      <c r="BR53" s="201">
        <f t="shared" si="37"/>
        <v>0</v>
      </c>
      <c r="BS53" s="201">
        <f t="shared" si="37"/>
        <v>0</v>
      </c>
      <c r="BT53" s="201">
        <f t="shared" si="37"/>
        <v>0</v>
      </c>
      <c r="BU53" s="201">
        <f t="shared" si="37"/>
        <v>0</v>
      </c>
      <c r="BV53" s="201">
        <f t="shared" si="37"/>
        <v>0</v>
      </c>
      <c r="BW53" s="201">
        <f t="shared" si="37"/>
        <v>0</v>
      </c>
      <c r="BX53" s="201">
        <f t="shared" si="37"/>
        <v>0</v>
      </c>
      <c r="BY53" s="201">
        <f t="shared" si="37"/>
        <v>0</v>
      </c>
      <c r="BZ53" s="201">
        <f t="shared" si="37"/>
        <v>0</v>
      </c>
      <c r="CA53" s="201">
        <f t="shared" si="37"/>
        <v>0</v>
      </c>
      <c r="CB53" s="201">
        <f t="shared" si="37"/>
        <v>0</v>
      </c>
      <c r="CC53" s="201">
        <f t="shared" si="37"/>
        <v>0</v>
      </c>
      <c r="CD53" s="201">
        <f t="shared" si="37"/>
        <v>0</v>
      </c>
      <c r="CE53" s="201">
        <f t="shared" si="37"/>
        <v>0</v>
      </c>
      <c r="CF53" s="201">
        <f t="shared" si="37"/>
        <v>0</v>
      </c>
      <c r="CG53" s="201">
        <f t="shared" si="37"/>
        <v>0</v>
      </c>
    </row>
    <row r="54" spans="1:85" ht="25.5" hidden="1" customHeight="1" x14ac:dyDescent="0.2">
      <c r="B54" s="200"/>
      <c r="C54" s="201">
        <f>COUNTA(C41)</f>
        <v>0</v>
      </c>
      <c r="D54" s="201">
        <f t="shared" ref="D54:AJ54" si="38">COUNTA(D41)</f>
        <v>0</v>
      </c>
      <c r="E54" s="201">
        <f t="shared" si="38"/>
        <v>0</v>
      </c>
      <c r="F54" s="201">
        <f t="shared" si="38"/>
        <v>0</v>
      </c>
      <c r="G54" s="201">
        <f t="shared" si="38"/>
        <v>0</v>
      </c>
      <c r="H54" s="201">
        <f t="shared" si="38"/>
        <v>0</v>
      </c>
      <c r="I54" s="201">
        <f t="shared" si="38"/>
        <v>0</v>
      </c>
      <c r="J54" s="201">
        <f t="shared" si="38"/>
        <v>0</v>
      </c>
      <c r="K54" s="201">
        <f t="shared" si="38"/>
        <v>0</v>
      </c>
      <c r="L54" s="201">
        <f t="shared" si="38"/>
        <v>0</v>
      </c>
      <c r="M54" s="201">
        <f t="shared" si="38"/>
        <v>0</v>
      </c>
      <c r="N54" s="201">
        <f t="shared" si="38"/>
        <v>0</v>
      </c>
      <c r="O54" s="201">
        <f t="shared" si="38"/>
        <v>0</v>
      </c>
      <c r="P54" s="201">
        <f t="shared" si="38"/>
        <v>0</v>
      </c>
      <c r="Q54" s="201">
        <f t="shared" si="38"/>
        <v>0</v>
      </c>
      <c r="R54" s="201">
        <f t="shared" si="38"/>
        <v>0</v>
      </c>
      <c r="S54" s="201">
        <f t="shared" si="38"/>
        <v>0</v>
      </c>
      <c r="T54" s="201">
        <f t="shared" si="38"/>
        <v>0</v>
      </c>
      <c r="U54" s="201">
        <f t="shared" si="38"/>
        <v>0</v>
      </c>
      <c r="V54" s="201">
        <f t="shared" si="38"/>
        <v>0</v>
      </c>
      <c r="W54" s="201">
        <f t="shared" si="38"/>
        <v>0</v>
      </c>
      <c r="X54" s="201">
        <f t="shared" si="38"/>
        <v>0</v>
      </c>
      <c r="Y54" s="201">
        <f t="shared" si="38"/>
        <v>0</v>
      </c>
      <c r="Z54" s="201">
        <f t="shared" si="38"/>
        <v>0</v>
      </c>
      <c r="AA54" s="201">
        <f t="shared" si="38"/>
        <v>0</v>
      </c>
      <c r="AB54" s="201">
        <f t="shared" si="38"/>
        <v>0</v>
      </c>
      <c r="AC54" s="201">
        <f t="shared" si="38"/>
        <v>0</v>
      </c>
      <c r="AD54" s="201">
        <f t="shared" si="38"/>
        <v>0</v>
      </c>
      <c r="AE54" s="201">
        <f t="shared" si="38"/>
        <v>0</v>
      </c>
      <c r="AF54" s="201">
        <f t="shared" si="38"/>
        <v>0</v>
      </c>
      <c r="AG54" s="201">
        <f t="shared" si="38"/>
        <v>0</v>
      </c>
      <c r="AH54" s="201">
        <f t="shared" si="38"/>
        <v>0</v>
      </c>
      <c r="AI54" s="201">
        <f t="shared" si="38"/>
        <v>0</v>
      </c>
      <c r="AJ54" s="201">
        <f t="shared" si="38"/>
        <v>0</v>
      </c>
      <c r="AK54" s="201">
        <f t="shared" ref="AK54:CG54" si="39">COUNTA(AK41)</f>
        <v>0</v>
      </c>
      <c r="AL54" s="201">
        <f t="shared" si="39"/>
        <v>0</v>
      </c>
      <c r="AM54" s="201">
        <f t="shared" si="39"/>
        <v>0</v>
      </c>
      <c r="AN54" s="201">
        <f t="shared" si="39"/>
        <v>0</v>
      </c>
      <c r="AO54" s="201">
        <f t="shared" si="39"/>
        <v>0</v>
      </c>
      <c r="AP54" s="201">
        <f t="shared" si="39"/>
        <v>0</v>
      </c>
      <c r="AQ54" s="201">
        <f t="shared" si="39"/>
        <v>0</v>
      </c>
      <c r="AR54" s="201">
        <f t="shared" si="39"/>
        <v>0</v>
      </c>
      <c r="AS54" s="201">
        <f t="shared" si="39"/>
        <v>0</v>
      </c>
      <c r="AT54" s="201">
        <f t="shared" si="39"/>
        <v>0</v>
      </c>
      <c r="AU54" s="201">
        <f t="shared" si="39"/>
        <v>0</v>
      </c>
      <c r="AV54" s="201">
        <f t="shared" si="39"/>
        <v>0</v>
      </c>
      <c r="AW54" s="201">
        <f t="shared" si="39"/>
        <v>0</v>
      </c>
      <c r="AX54" s="201">
        <f t="shared" si="39"/>
        <v>0</v>
      </c>
      <c r="AY54" s="201">
        <f t="shared" si="39"/>
        <v>0</v>
      </c>
      <c r="AZ54" s="201">
        <f t="shared" si="39"/>
        <v>0</v>
      </c>
      <c r="BA54" s="201">
        <f t="shared" si="39"/>
        <v>0</v>
      </c>
      <c r="BB54" s="201">
        <f t="shared" si="39"/>
        <v>0</v>
      </c>
      <c r="BC54" s="201">
        <f t="shared" si="39"/>
        <v>0</v>
      </c>
      <c r="BD54" s="201">
        <f t="shared" si="39"/>
        <v>0</v>
      </c>
      <c r="BE54" s="201">
        <f t="shared" si="39"/>
        <v>0</v>
      </c>
      <c r="BF54" s="201">
        <f t="shared" si="39"/>
        <v>0</v>
      </c>
      <c r="BG54" s="201">
        <f t="shared" si="39"/>
        <v>0</v>
      </c>
      <c r="BH54" s="201">
        <f t="shared" si="39"/>
        <v>0</v>
      </c>
      <c r="BI54" s="201">
        <f t="shared" si="39"/>
        <v>0</v>
      </c>
      <c r="BJ54" s="201">
        <f t="shared" si="39"/>
        <v>0</v>
      </c>
      <c r="BK54" s="201">
        <f t="shared" si="39"/>
        <v>0</v>
      </c>
      <c r="BL54" s="201">
        <f t="shared" si="39"/>
        <v>0</v>
      </c>
      <c r="BM54" s="201">
        <f t="shared" si="39"/>
        <v>0</v>
      </c>
      <c r="BN54" s="201">
        <f t="shared" si="39"/>
        <v>0</v>
      </c>
      <c r="BO54" s="201">
        <f t="shared" si="39"/>
        <v>0</v>
      </c>
      <c r="BP54" s="201">
        <f t="shared" si="39"/>
        <v>0</v>
      </c>
      <c r="BQ54" s="201">
        <f t="shared" si="39"/>
        <v>0</v>
      </c>
      <c r="BR54" s="201">
        <f t="shared" si="39"/>
        <v>0</v>
      </c>
      <c r="BS54" s="201">
        <f t="shared" si="39"/>
        <v>0</v>
      </c>
      <c r="BT54" s="201">
        <f t="shared" si="39"/>
        <v>0</v>
      </c>
      <c r="BU54" s="201">
        <f t="shared" si="39"/>
        <v>0</v>
      </c>
      <c r="BV54" s="201">
        <f t="shared" si="39"/>
        <v>0</v>
      </c>
      <c r="BW54" s="201">
        <f t="shared" si="39"/>
        <v>0</v>
      </c>
      <c r="BX54" s="201">
        <f t="shared" si="39"/>
        <v>0</v>
      </c>
      <c r="BY54" s="201">
        <f t="shared" si="39"/>
        <v>0</v>
      </c>
      <c r="BZ54" s="201">
        <f t="shared" si="39"/>
        <v>0</v>
      </c>
      <c r="CA54" s="201">
        <f t="shared" si="39"/>
        <v>0</v>
      </c>
      <c r="CB54" s="201">
        <f t="shared" si="39"/>
        <v>0</v>
      </c>
      <c r="CC54" s="201">
        <f t="shared" si="39"/>
        <v>0</v>
      </c>
      <c r="CD54" s="201">
        <f t="shared" si="39"/>
        <v>0</v>
      </c>
      <c r="CE54" s="201">
        <f t="shared" si="39"/>
        <v>0</v>
      </c>
      <c r="CF54" s="201">
        <f t="shared" si="39"/>
        <v>0</v>
      </c>
      <c r="CG54" s="201">
        <f t="shared" si="39"/>
        <v>0</v>
      </c>
    </row>
    <row r="55" spans="1:85" ht="25.5" hidden="1" customHeight="1" x14ac:dyDescent="0.2">
      <c r="B55" s="200"/>
      <c r="C55" s="201">
        <f>SUM(C52:C54)</f>
        <v>0</v>
      </c>
      <c r="D55" s="201">
        <f t="shared" ref="D55:AJ55" si="40">SUM(D52:D54)</f>
        <v>0</v>
      </c>
      <c r="E55" s="201">
        <f t="shared" si="40"/>
        <v>0</v>
      </c>
      <c r="F55" s="201">
        <f t="shared" si="40"/>
        <v>0</v>
      </c>
      <c r="G55" s="201">
        <f t="shared" si="40"/>
        <v>0</v>
      </c>
      <c r="H55" s="201">
        <f t="shared" si="40"/>
        <v>0</v>
      </c>
      <c r="I55" s="201">
        <f t="shared" si="40"/>
        <v>0</v>
      </c>
      <c r="J55" s="201">
        <f t="shared" si="40"/>
        <v>0</v>
      </c>
      <c r="K55" s="201">
        <f t="shared" si="40"/>
        <v>0</v>
      </c>
      <c r="L55" s="201">
        <f t="shared" si="40"/>
        <v>0</v>
      </c>
      <c r="M55" s="201">
        <f t="shared" si="40"/>
        <v>0</v>
      </c>
      <c r="N55" s="201">
        <f t="shared" si="40"/>
        <v>0</v>
      </c>
      <c r="O55" s="201">
        <f t="shared" si="40"/>
        <v>0</v>
      </c>
      <c r="P55" s="201">
        <f t="shared" si="40"/>
        <v>0</v>
      </c>
      <c r="Q55" s="201">
        <f t="shared" si="40"/>
        <v>0</v>
      </c>
      <c r="R55" s="201">
        <f t="shared" si="40"/>
        <v>0</v>
      </c>
      <c r="S55" s="201">
        <f t="shared" si="40"/>
        <v>0</v>
      </c>
      <c r="T55" s="201">
        <f t="shared" si="40"/>
        <v>0</v>
      </c>
      <c r="U55" s="201">
        <f t="shared" si="40"/>
        <v>0</v>
      </c>
      <c r="V55" s="201">
        <f t="shared" si="40"/>
        <v>0</v>
      </c>
      <c r="W55" s="201">
        <f t="shared" si="40"/>
        <v>0</v>
      </c>
      <c r="X55" s="201">
        <f t="shared" si="40"/>
        <v>0</v>
      </c>
      <c r="Y55" s="201">
        <f t="shared" si="40"/>
        <v>0</v>
      </c>
      <c r="Z55" s="201">
        <f t="shared" si="40"/>
        <v>0</v>
      </c>
      <c r="AA55" s="201">
        <f t="shared" si="40"/>
        <v>0</v>
      </c>
      <c r="AB55" s="201">
        <f t="shared" si="40"/>
        <v>0</v>
      </c>
      <c r="AC55" s="201">
        <f t="shared" si="40"/>
        <v>0</v>
      </c>
      <c r="AD55" s="201">
        <f t="shared" si="40"/>
        <v>0</v>
      </c>
      <c r="AE55" s="201">
        <f t="shared" si="40"/>
        <v>0</v>
      </c>
      <c r="AF55" s="201">
        <f t="shared" si="40"/>
        <v>0</v>
      </c>
      <c r="AG55" s="201">
        <f t="shared" si="40"/>
        <v>0</v>
      </c>
      <c r="AH55" s="201">
        <f t="shared" si="40"/>
        <v>0</v>
      </c>
      <c r="AI55" s="201">
        <f t="shared" si="40"/>
        <v>0</v>
      </c>
      <c r="AJ55" s="201">
        <f t="shared" si="40"/>
        <v>0</v>
      </c>
      <c r="AK55" s="201">
        <f t="shared" ref="AK55:CG55" si="41">SUM(AK52:AK54)</f>
        <v>0</v>
      </c>
      <c r="AL55" s="201">
        <f t="shared" si="41"/>
        <v>0</v>
      </c>
      <c r="AM55" s="201">
        <f t="shared" si="41"/>
        <v>0</v>
      </c>
      <c r="AN55" s="201">
        <f t="shared" si="41"/>
        <v>0</v>
      </c>
      <c r="AO55" s="201">
        <f t="shared" si="41"/>
        <v>0</v>
      </c>
      <c r="AP55" s="201">
        <f t="shared" si="41"/>
        <v>0</v>
      </c>
      <c r="AQ55" s="201">
        <f t="shared" si="41"/>
        <v>0</v>
      </c>
      <c r="AR55" s="201">
        <f t="shared" si="41"/>
        <v>0</v>
      </c>
      <c r="AS55" s="201">
        <f t="shared" si="41"/>
        <v>0</v>
      </c>
      <c r="AT55" s="201">
        <f t="shared" si="41"/>
        <v>0</v>
      </c>
      <c r="AU55" s="201">
        <f t="shared" si="41"/>
        <v>0</v>
      </c>
      <c r="AV55" s="201">
        <f t="shared" si="41"/>
        <v>0</v>
      </c>
      <c r="AW55" s="201">
        <f t="shared" si="41"/>
        <v>0</v>
      </c>
      <c r="AX55" s="201">
        <f t="shared" si="41"/>
        <v>0</v>
      </c>
      <c r="AY55" s="201">
        <f t="shared" si="41"/>
        <v>0</v>
      </c>
      <c r="AZ55" s="201">
        <f t="shared" si="41"/>
        <v>0</v>
      </c>
      <c r="BA55" s="201">
        <f t="shared" si="41"/>
        <v>0</v>
      </c>
      <c r="BB55" s="201">
        <f t="shared" si="41"/>
        <v>0</v>
      </c>
      <c r="BC55" s="201">
        <f t="shared" si="41"/>
        <v>0</v>
      </c>
      <c r="BD55" s="201">
        <f t="shared" si="41"/>
        <v>0</v>
      </c>
      <c r="BE55" s="201">
        <f t="shared" si="41"/>
        <v>0</v>
      </c>
      <c r="BF55" s="201">
        <f t="shared" si="41"/>
        <v>0</v>
      </c>
      <c r="BG55" s="201">
        <f t="shared" si="41"/>
        <v>0</v>
      </c>
      <c r="BH55" s="201">
        <f t="shared" si="41"/>
        <v>0</v>
      </c>
      <c r="BI55" s="201">
        <f t="shared" si="41"/>
        <v>0</v>
      </c>
      <c r="BJ55" s="201">
        <f t="shared" si="41"/>
        <v>0</v>
      </c>
      <c r="BK55" s="201">
        <f t="shared" si="41"/>
        <v>0</v>
      </c>
      <c r="BL55" s="201">
        <f t="shared" si="41"/>
        <v>0</v>
      </c>
      <c r="BM55" s="201">
        <f t="shared" si="41"/>
        <v>0</v>
      </c>
      <c r="BN55" s="201">
        <f t="shared" si="41"/>
        <v>0</v>
      </c>
      <c r="BO55" s="201">
        <f t="shared" si="41"/>
        <v>0</v>
      </c>
      <c r="BP55" s="201">
        <f t="shared" si="41"/>
        <v>0</v>
      </c>
      <c r="BQ55" s="201">
        <f t="shared" si="41"/>
        <v>0</v>
      </c>
      <c r="BR55" s="201">
        <f t="shared" si="41"/>
        <v>0</v>
      </c>
      <c r="BS55" s="201">
        <f t="shared" si="41"/>
        <v>0</v>
      </c>
      <c r="BT55" s="201">
        <f t="shared" si="41"/>
        <v>0</v>
      </c>
      <c r="BU55" s="201">
        <f t="shared" si="41"/>
        <v>0</v>
      </c>
      <c r="BV55" s="201">
        <f t="shared" si="41"/>
        <v>0</v>
      </c>
      <c r="BW55" s="201">
        <f t="shared" si="41"/>
        <v>0</v>
      </c>
      <c r="BX55" s="201">
        <f t="shared" si="41"/>
        <v>0</v>
      </c>
      <c r="BY55" s="201">
        <f t="shared" si="41"/>
        <v>0</v>
      </c>
      <c r="BZ55" s="201">
        <f t="shared" si="41"/>
        <v>0</v>
      </c>
      <c r="CA55" s="201">
        <f t="shared" si="41"/>
        <v>0</v>
      </c>
      <c r="CB55" s="201">
        <f t="shared" si="41"/>
        <v>0</v>
      </c>
      <c r="CC55" s="201">
        <f t="shared" si="41"/>
        <v>0</v>
      </c>
      <c r="CD55" s="201">
        <f t="shared" si="41"/>
        <v>0</v>
      </c>
      <c r="CE55" s="201">
        <f t="shared" si="41"/>
        <v>0</v>
      </c>
      <c r="CF55" s="201">
        <f t="shared" si="41"/>
        <v>0</v>
      </c>
      <c r="CG55" s="201">
        <f t="shared" si="41"/>
        <v>0</v>
      </c>
    </row>
    <row r="56" spans="1:85" ht="25.5" hidden="1" customHeight="1" x14ac:dyDescent="0.2">
      <c r="A56" s="42">
        <v>3</v>
      </c>
      <c r="B56" s="93" t="str">
        <f>B27</f>
        <v>PRATIQUER UNE DÉMARCHE SCIENTIFIQUE OU TECHNOLOGIQUE</v>
      </c>
      <c r="C56" s="206">
        <f>C52/$A$56</f>
        <v>0</v>
      </c>
      <c r="D56" s="206">
        <f t="shared" ref="D56:AJ56" si="42">D52/$A$56</f>
        <v>0</v>
      </c>
      <c r="E56" s="206">
        <f t="shared" si="42"/>
        <v>0</v>
      </c>
      <c r="F56" s="206">
        <f t="shared" si="42"/>
        <v>0</v>
      </c>
      <c r="G56" s="206">
        <f t="shared" si="42"/>
        <v>0</v>
      </c>
      <c r="H56" s="206">
        <f t="shared" si="42"/>
        <v>0</v>
      </c>
      <c r="I56" s="206">
        <f t="shared" si="42"/>
        <v>0</v>
      </c>
      <c r="J56" s="206">
        <f t="shared" si="42"/>
        <v>0</v>
      </c>
      <c r="K56" s="206">
        <f t="shared" si="42"/>
        <v>0</v>
      </c>
      <c r="L56" s="206">
        <f t="shared" si="42"/>
        <v>0</v>
      </c>
      <c r="M56" s="206">
        <f t="shared" si="42"/>
        <v>0</v>
      </c>
      <c r="N56" s="206">
        <f t="shared" si="42"/>
        <v>0</v>
      </c>
      <c r="O56" s="206">
        <f t="shared" si="42"/>
        <v>0</v>
      </c>
      <c r="P56" s="206">
        <f t="shared" si="42"/>
        <v>0</v>
      </c>
      <c r="Q56" s="206">
        <f t="shared" si="42"/>
        <v>0</v>
      </c>
      <c r="R56" s="206">
        <f t="shared" si="42"/>
        <v>0</v>
      </c>
      <c r="S56" s="206">
        <f t="shared" si="42"/>
        <v>0</v>
      </c>
      <c r="T56" s="206">
        <f t="shared" si="42"/>
        <v>0</v>
      </c>
      <c r="U56" s="206">
        <f t="shared" si="42"/>
        <v>0</v>
      </c>
      <c r="V56" s="206">
        <f t="shared" si="42"/>
        <v>0</v>
      </c>
      <c r="W56" s="206">
        <f t="shared" si="42"/>
        <v>0</v>
      </c>
      <c r="X56" s="206">
        <f t="shared" si="42"/>
        <v>0</v>
      </c>
      <c r="Y56" s="206">
        <f t="shared" si="42"/>
        <v>0</v>
      </c>
      <c r="Z56" s="206">
        <f t="shared" si="42"/>
        <v>0</v>
      </c>
      <c r="AA56" s="206">
        <f t="shared" si="42"/>
        <v>0</v>
      </c>
      <c r="AB56" s="206">
        <f t="shared" si="42"/>
        <v>0</v>
      </c>
      <c r="AC56" s="206">
        <f t="shared" si="42"/>
        <v>0</v>
      </c>
      <c r="AD56" s="206">
        <f t="shared" si="42"/>
        <v>0</v>
      </c>
      <c r="AE56" s="206">
        <f t="shared" si="42"/>
        <v>0</v>
      </c>
      <c r="AF56" s="206">
        <f t="shared" si="42"/>
        <v>0</v>
      </c>
      <c r="AG56" s="206">
        <f t="shared" si="42"/>
        <v>0</v>
      </c>
      <c r="AH56" s="206">
        <f t="shared" si="42"/>
        <v>0</v>
      </c>
      <c r="AI56" s="206">
        <f t="shared" si="42"/>
        <v>0</v>
      </c>
      <c r="AJ56" s="206">
        <f t="shared" si="42"/>
        <v>0</v>
      </c>
      <c r="AK56" s="206">
        <f t="shared" ref="AK56:CG56" si="43">AK52/$A$56</f>
        <v>0</v>
      </c>
      <c r="AL56" s="206">
        <f t="shared" si="43"/>
        <v>0</v>
      </c>
      <c r="AM56" s="206">
        <f t="shared" si="43"/>
        <v>0</v>
      </c>
      <c r="AN56" s="206">
        <f t="shared" si="43"/>
        <v>0</v>
      </c>
      <c r="AO56" s="206">
        <f t="shared" si="43"/>
        <v>0</v>
      </c>
      <c r="AP56" s="206">
        <f t="shared" si="43"/>
        <v>0</v>
      </c>
      <c r="AQ56" s="206">
        <f t="shared" si="43"/>
        <v>0</v>
      </c>
      <c r="AR56" s="206">
        <f t="shared" si="43"/>
        <v>0</v>
      </c>
      <c r="AS56" s="206">
        <f t="shared" si="43"/>
        <v>0</v>
      </c>
      <c r="AT56" s="206">
        <f t="shared" si="43"/>
        <v>0</v>
      </c>
      <c r="AU56" s="206">
        <f t="shared" si="43"/>
        <v>0</v>
      </c>
      <c r="AV56" s="206">
        <f t="shared" si="43"/>
        <v>0</v>
      </c>
      <c r="AW56" s="206">
        <f t="shared" si="43"/>
        <v>0</v>
      </c>
      <c r="AX56" s="206">
        <f t="shared" si="43"/>
        <v>0</v>
      </c>
      <c r="AY56" s="206">
        <f t="shared" si="43"/>
        <v>0</v>
      </c>
      <c r="AZ56" s="206">
        <f t="shared" si="43"/>
        <v>0</v>
      </c>
      <c r="BA56" s="206">
        <f t="shared" si="43"/>
        <v>0</v>
      </c>
      <c r="BB56" s="206">
        <f t="shared" si="43"/>
        <v>0</v>
      </c>
      <c r="BC56" s="206">
        <f t="shared" si="43"/>
        <v>0</v>
      </c>
      <c r="BD56" s="206">
        <f t="shared" si="43"/>
        <v>0</v>
      </c>
      <c r="BE56" s="206">
        <f t="shared" si="43"/>
        <v>0</v>
      </c>
      <c r="BF56" s="206">
        <f t="shared" si="43"/>
        <v>0</v>
      </c>
      <c r="BG56" s="206">
        <f t="shared" si="43"/>
        <v>0</v>
      </c>
      <c r="BH56" s="206">
        <f t="shared" si="43"/>
        <v>0</v>
      </c>
      <c r="BI56" s="206">
        <f t="shared" si="43"/>
        <v>0</v>
      </c>
      <c r="BJ56" s="206">
        <f t="shared" si="43"/>
        <v>0</v>
      </c>
      <c r="BK56" s="206">
        <f t="shared" si="43"/>
        <v>0</v>
      </c>
      <c r="BL56" s="206">
        <f t="shared" si="43"/>
        <v>0</v>
      </c>
      <c r="BM56" s="206">
        <f t="shared" si="43"/>
        <v>0</v>
      </c>
      <c r="BN56" s="206">
        <f t="shared" si="43"/>
        <v>0</v>
      </c>
      <c r="BO56" s="206">
        <f t="shared" si="43"/>
        <v>0</v>
      </c>
      <c r="BP56" s="206">
        <f t="shared" si="43"/>
        <v>0</v>
      </c>
      <c r="BQ56" s="206">
        <f t="shared" si="43"/>
        <v>0</v>
      </c>
      <c r="BR56" s="206">
        <f t="shared" si="43"/>
        <v>0</v>
      </c>
      <c r="BS56" s="206">
        <f t="shared" si="43"/>
        <v>0</v>
      </c>
      <c r="BT56" s="206">
        <f t="shared" si="43"/>
        <v>0</v>
      </c>
      <c r="BU56" s="206">
        <f t="shared" si="43"/>
        <v>0</v>
      </c>
      <c r="BV56" s="206">
        <f t="shared" si="43"/>
        <v>0</v>
      </c>
      <c r="BW56" s="206">
        <f t="shared" si="43"/>
        <v>0</v>
      </c>
      <c r="BX56" s="206">
        <f t="shared" si="43"/>
        <v>0</v>
      </c>
      <c r="BY56" s="206">
        <f t="shared" si="43"/>
        <v>0</v>
      </c>
      <c r="BZ56" s="206">
        <f t="shared" si="43"/>
        <v>0</v>
      </c>
      <c r="CA56" s="206">
        <f t="shared" si="43"/>
        <v>0</v>
      </c>
      <c r="CB56" s="206">
        <f t="shared" si="43"/>
        <v>0</v>
      </c>
      <c r="CC56" s="206">
        <f t="shared" si="43"/>
        <v>0</v>
      </c>
      <c r="CD56" s="206">
        <f t="shared" si="43"/>
        <v>0</v>
      </c>
      <c r="CE56" s="206">
        <f t="shared" si="43"/>
        <v>0</v>
      </c>
      <c r="CF56" s="206">
        <f t="shared" si="43"/>
        <v>0</v>
      </c>
      <c r="CG56" s="206">
        <f t="shared" si="43"/>
        <v>0</v>
      </c>
    </row>
    <row r="57" spans="1:85" ht="25.5" hidden="1" customHeight="1" x14ac:dyDescent="0.2">
      <c r="A57" s="42">
        <v>8</v>
      </c>
      <c r="B57" s="93" t="str">
        <f>B31</f>
        <v>MAÎTRISER DES CONNAISSANCES DANS DIVERS DOMAINES SCIENTIFIQUES ET LES MOBILISER…</v>
      </c>
      <c r="C57" s="206">
        <f>C53/$A$57</f>
        <v>0</v>
      </c>
      <c r="D57" s="206">
        <f t="shared" ref="D57:AJ57" si="44">D53/$A$57</f>
        <v>0</v>
      </c>
      <c r="E57" s="206">
        <f t="shared" si="44"/>
        <v>0</v>
      </c>
      <c r="F57" s="206">
        <f t="shared" si="44"/>
        <v>0</v>
      </c>
      <c r="G57" s="206">
        <f t="shared" si="44"/>
        <v>0</v>
      </c>
      <c r="H57" s="206">
        <f t="shared" si="44"/>
        <v>0</v>
      </c>
      <c r="I57" s="206">
        <f t="shared" si="44"/>
        <v>0</v>
      </c>
      <c r="J57" s="206">
        <f t="shared" si="44"/>
        <v>0</v>
      </c>
      <c r="K57" s="206">
        <f t="shared" si="44"/>
        <v>0</v>
      </c>
      <c r="L57" s="206">
        <f t="shared" si="44"/>
        <v>0</v>
      </c>
      <c r="M57" s="206">
        <f t="shared" si="44"/>
        <v>0</v>
      </c>
      <c r="N57" s="206">
        <f t="shared" si="44"/>
        <v>0</v>
      </c>
      <c r="O57" s="206">
        <f t="shared" si="44"/>
        <v>0</v>
      </c>
      <c r="P57" s="206">
        <f t="shared" si="44"/>
        <v>0</v>
      </c>
      <c r="Q57" s="206">
        <f t="shared" si="44"/>
        <v>0</v>
      </c>
      <c r="R57" s="206">
        <f t="shared" si="44"/>
        <v>0</v>
      </c>
      <c r="S57" s="206">
        <f t="shared" si="44"/>
        <v>0</v>
      </c>
      <c r="T57" s="206">
        <f t="shared" si="44"/>
        <v>0</v>
      </c>
      <c r="U57" s="206">
        <f t="shared" si="44"/>
        <v>0</v>
      </c>
      <c r="V57" s="206">
        <f t="shared" si="44"/>
        <v>0</v>
      </c>
      <c r="W57" s="206">
        <f t="shared" si="44"/>
        <v>0</v>
      </c>
      <c r="X57" s="206">
        <f t="shared" si="44"/>
        <v>0</v>
      </c>
      <c r="Y57" s="206">
        <f t="shared" si="44"/>
        <v>0</v>
      </c>
      <c r="Z57" s="206">
        <f t="shared" si="44"/>
        <v>0</v>
      </c>
      <c r="AA57" s="206">
        <f t="shared" si="44"/>
        <v>0</v>
      </c>
      <c r="AB57" s="206">
        <f t="shared" si="44"/>
        <v>0</v>
      </c>
      <c r="AC57" s="206">
        <f t="shared" si="44"/>
        <v>0</v>
      </c>
      <c r="AD57" s="206">
        <f t="shared" si="44"/>
        <v>0</v>
      </c>
      <c r="AE57" s="206">
        <f t="shared" si="44"/>
        <v>0</v>
      </c>
      <c r="AF57" s="206">
        <f t="shared" si="44"/>
        <v>0</v>
      </c>
      <c r="AG57" s="206">
        <f t="shared" si="44"/>
        <v>0</v>
      </c>
      <c r="AH57" s="206">
        <f t="shared" si="44"/>
        <v>0</v>
      </c>
      <c r="AI57" s="206">
        <f t="shared" si="44"/>
        <v>0</v>
      </c>
      <c r="AJ57" s="206">
        <f t="shared" si="44"/>
        <v>0</v>
      </c>
      <c r="AK57" s="206">
        <f t="shared" ref="AK57:CG57" si="45">AK53/$A$57</f>
        <v>0</v>
      </c>
      <c r="AL57" s="206">
        <f t="shared" si="45"/>
        <v>0</v>
      </c>
      <c r="AM57" s="206">
        <f t="shared" si="45"/>
        <v>0</v>
      </c>
      <c r="AN57" s="206">
        <f t="shared" si="45"/>
        <v>0</v>
      </c>
      <c r="AO57" s="206">
        <f t="shared" si="45"/>
        <v>0</v>
      </c>
      <c r="AP57" s="206">
        <f t="shared" si="45"/>
        <v>0</v>
      </c>
      <c r="AQ57" s="206">
        <f t="shared" si="45"/>
        <v>0</v>
      </c>
      <c r="AR57" s="206">
        <f t="shared" si="45"/>
        <v>0</v>
      </c>
      <c r="AS57" s="206">
        <f t="shared" si="45"/>
        <v>0</v>
      </c>
      <c r="AT57" s="206">
        <f t="shared" si="45"/>
        <v>0</v>
      </c>
      <c r="AU57" s="206">
        <f t="shared" si="45"/>
        <v>0</v>
      </c>
      <c r="AV57" s="206">
        <f t="shared" si="45"/>
        <v>0</v>
      </c>
      <c r="AW57" s="206">
        <f t="shared" si="45"/>
        <v>0</v>
      </c>
      <c r="AX57" s="206">
        <f t="shared" si="45"/>
        <v>0</v>
      </c>
      <c r="AY57" s="206">
        <f t="shared" si="45"/>
        <v>0</v>
      </c>
      <c r="AZ57" s="206">
        <f t="shared" si="45"/>
        <v>0</v>
      </c>
      <c r="BA57" s="206">
        <f t="shared" si="45"/>
        <v>0</v>
      </c>
      <c r="BB57" s="206">
        <f t="shared" si="45"/>
        <v>0</v>
      </c>
      <c r="BC57" s="206">
        <f t="shared" si="45"/>
        <v>0</v>
      </c>
      <c r="BD57" s="206">
        <f t="shared" si="45"/>
        <v>0</v>
      </c>
      <c r="BE57" s="206">
        <f t="shared" si="45"/>
        <v>0</v>
      </c>
      <c r="BF57" s="206">
        <f t="shared" si="45"/>
        <v>0</v>
      </c>
      <c r="BG57" s="206">
        <f t="shared" si="45"/>
        <v>0</v>
      </c>
      <c r="BH57" s="206">
        <f t="shared" si="45"/>
        <v>0</v>
      </c>
      <c r="BI57" s="206">
        <f t="shared" si="45"/>
        <v>0</v>
      </c>
      <c r="BJ57" s="206">
        <f t="shared" si="45"/>
        <v>0</v>
      </c>
      <c r="BK57" s="206">
        <f t="shared" si="45"/>
        <v>0</v>
      </c>
      <c r="BL57" s="206">
        <f t="shared" si="45"/>
        <v>0</v>
      </c>
      <c r="BM57" s="206">
        <f t="shared" si="45"/>
        <v>0</v>
      </c>
      <c r="BN57" s="206">
        <f t="shared" si="45"/>
        <v>0</v>
      </c>
      <c r="BO57" s="206">
        <f t="shared" si="45"/>
        <v>0</v>
      </c>
      <c r="BP57" s="206">
        <f t="shared" si="45"/>
        <v>0</v>
      </c>
      <c r="BQ57" s="206">
        <f t="shared" si="45"/>
        <v>0</v>
      </c>
      <c r="BR57" s="206">
        <f t="shared" si="45"/>
        <v>0</v>
      </c>
      <c r="BS57" s="206">
        <f t="shared" si="45"/>
        <v>0</v>
      </c>
      <c r="BT57" s="206">
        <f t="shared" si="45"/>
        <v>0</v>
      </c>
      <c r="BU57" s="206">
        <f t="shared" si="45"/>
        <v>0</v>
      </c>
      <c r="BV57" s="206">
        <f t="shared" si="45"/>
        <v>0</v>
      </c>
      <c r="BW57" s="206">
        <f t="shared" si="45"/>
        <v>0</v>
      </c>
      <c r="BX57" s="206">
        <f t="shared" si="45"/>
        <v>0</v>
      </c>
      <c r="BY57" s="206">
        <f t="shared" si="45"/>
        <v>0</v>
      </c>
      <c r="BZ57" s="206">
        <f t="shared" si="45"/>
        <v>0</v>
      </c>
      <c r="CA57" s="206">
        <f t="shared" si="45"/>
        <v>0</v>
      </c>
      <c r="CB57" s="206">
        <f t="shared" si="45"/>
        <v>0</v>
      </c>
      <c r="CC57" s="206">
        <f t="shared" si="45"/>
        <v>0</v>
      </c>
      <c r="CD57" s="206">
        <f t="shared" si="45"/>
        <v>0</v>
      </c>
      <c r="CE57" s="206">
        <f t="shared" si="45"/>
        <v>0</v>
      </c>
      <c r="CF57" s="206">
        <f t="shared" si="45"/>
        <v>0</v>
      </c>
      <c r="CG57" s="206">
        <f t="shared" si="45"/>
        <v>0</v>
      </c>
    </row>
    <row r="58" spans="1:85" ht="25.5" hidden="1" customHeight="1" x14ac:dyDescent="0.2">
      <c r="A58" s="42">
        <v>1</v>
      </c>
      <c r="B58" s="93" t="str">
        <f>B40</f>
        <v>ENVIRONNEMENT ET DÉVELOPPEMENT DURABLE</v>
      </c>
      <c r="C58" s="206">
        <f>C54/$A$58</f>
        <v>0</v>
      </c>
      <c r="D58" s="206">
        <f t="shared" ref="D58:AJ58" si="46">D54/$A$58</f>
        <v>0</v>
      </c>
      <c r="E58" s="206">
        <f t="shared" si="46"/>
        <v>0</v>
      </c>
      <c r="F58" s="206">
        <f t="shared" si="46"/>
        <v>0</v>
      </c>
      <c r="G58" s="206">
        <f t="shared" si="46"/>
        <v>0</v>
      </c>
      <c r="H58" s="206">
        <f t="shared" si="46"/>
        <v>0</v>
      </c>
      <c r="I58" s="206">
        <f t="shared" si="46"/>
        <v>0</v>
      </c>
      <c r="J58" s="206">
        <f t="shared" si="46"/>
        <v>0</v>
      </c>
      <c r="K58" s="206">
        <f t="shared" si="46"/>
        <v>0</v>
      </c>
      <c r="L58" s="206">
        <f t="shared" si="46"/>
        <v>0</v>
      </c>
      <c r="M58" s="206">
        <f t="shared" si="46"/>
        <v>0</v>
      </c>
      <c r="N58" s="206">
        <f t="shared" si="46"/>
        <v>0</v>
      </c>
      <c r="O58" s="206">
        <f t="shared" si="46"/>
        <v>0</v>
      </c>
      <c r="P58" s="206">
        <f t="shared" si="46"/>
        <v>0</v>
      </c>
      <c r="Q58" s="206">
        <f t="shared" si="46"/>
        <v>0</v>
      </c>
      <c r="R58" s="206">
        <f t="shared" si="46"/>
        <v>0</v>
      </c>
      <c r="S58" s="206">
        <f t="shared" si="46"/>
        <v>0</v>
      </c>
      <c r="T58" s="206">
        <f t="shared" si="46"/>
        <v>0</v>
      </c>
      <c r="U58" s="206">
        <f t="shared" si="46"/>
        <v>0</v>
      </c>
      <c r="V58" s="206">
        <f t="shared" si="46"/>
        <v>0</v>
      </c>
      <c r="W58" s="206">
        <f t="shared" si="46"/>
        <v>0</v>
      </c>
      <c r="X58" s="206">
        <f t="shared" si="46"/>
        <v>0</v>
      </c>
      <c r="Y58" s="206">
        <f t="shared" si="46"/>
        <v>0</v>
      </c>
      <c r="Z58" s="206">
        <f t="shared" si="46"/>
        <v>0</v>
      </c>
      <c r="AA58" s="206">
        <f t="shared" si="46"/>
        <v>0</v>
      </c>
      <c r="AB58" s="206">
        <f t="shared" si="46"/>
        <v>0</v>
      </c>
      <c r="AC58" s="206">
        <f t="shared" si="46"/>
        <v>0</v>
      </c>
      <c r="AD58" s="206">
        <f t="shared" si="46"/>
        <v>0</v>
      </c>
      <c r="AE58" s="206">
        <f t="shared" si="46"/>
        <v>0</v>
      </c>
      <c r="AF58" s="206">
        <f t="shared" si="46"/>
        <v>0</v>
      </c>
      <c r="AG58" s="206">
        <f t="shared" si="46"/>
        <v>0</v>
      </c>
      <c r="AH58" s="206">
        <f t="shared" si="46"/>
        <v>0</v>
      </c>
      <c r="AI58" s="206">
        <f t="shared" si="46"/>
        <v>0</v>
      </c>
      <c r="AJ58" s="206">
        <f t="shared" si="46"/>
        <v>0</v>
      </c>
      <c r="AK58" s="206">
        <f t="shared" ref="AK58:CG58" si="47">AK54/$A$58</f>
        <v>0</v>
      </c>
      <c r="AL58" s="206">
        <f t="shared" si="47"/>
        <v>0</v>
      </c>
      <c r="AM58" s="206">
        <f t="shared" si="47"/>
        <v>0</v>
      </c>
      <c r="AN58" s="206">
        <f t="shared" si="47"/>
        <v>0</v>
      </c>
      <c r="AO58" s="206">
        <f t="shared" si="47"/>
        <v>0</v>
      </c>
      <c r="AP58" s="206">
        <f t="shared" si="47"/>
        <v>0</v>
      </c>
      <c r="AQ58" s="206">
        <f t="shared" si="47"/>
        <v>0</v>
      </c>
      <c r="AR58" s="206">
        <f t="shared" si="47"/>
        <v>0</v>
      </c>
      <c r="AS58" s="206">
        <f t="shared" si="47"/>
        <v>0</v>
      </c>
      <c r="AT58" s="206">
        <f t="shared" si="47"/>
        <v>0</v>
      </c>
      <c r="AU58" s="206">
        <f t="shared" si="47"/>
        <v>0</v>
      </c>
      <c r="AV58" s="206">
        <f t="shared" si="47"/>
        <v>0</v>
      </c>
      <c r="AW58" s="206">
        <f t="shared" si="47"/>
        <v>0</v>
      </c>
      <c r="AX58" s="206">
        <f t="shared" si="47"/>
        <v>0</v>
      </c>
      <c r="AY58" s="206">
        <f t="shared" si="47"/>
        <v>0</v>
      </c>
      <c r="AZ58" s="206">
        <f t="shared" si="47"/>
        <v>0</v>
      </c>
      <c r="BA58" s="206">
        <f t="shared" si="47"/>
        <v>0</v>
      </c>
      <c r="BB58" s="206">
        <f t="shared" si="47"/>
        <v>0</v>
      </c>
      <c r="BC58" s="206">
        <f t="shared" si="47"/>
        <v>0</v>
      </c>
      <c r="BD58" s="206">
        <f t="shared" si="47"/>
        <v>0</v>
      </c>
      <c r="BE58" s="206">
        <f t="shared" si="47"/>
        <v>0</v>
      </c>
      <c r="BF58" s="206">
        <f t="shared" si="47"/>
        <v>0</v>
      </c>
      <c r="BG58" s="206">
        <f t="shared" si="47"/>
        <v>0</v>
      </c>
      <c r="BH58" s="206">
        <f t="shared" si="47"/>
        <v>0</v>
      </c>
      <c r="BI58" s="206">
        <f t="shared" si="47"/>
        <v>0</v>
      </c>
      <c r="BJ58" s="206">
        <f t="shared" si="47"/>
        <v>0</v>
      </c>
      <c r="BK58" s="206">
        <f t="shared" si="47"/>
        <v>0</v>
      </c>
      <c r="BL58" s="206">
        <f t="shared" si="47"/>
        <v>0</v>
      </c>
      <c r="BM58" s="206">
        <f t="shared" si="47"/>
        <v>0</v>
      </c>
      <c r="BN58" s="206">
        <f t="shared" si="47"/>
        <v>0</v>
      </c>
      <c r="BO58" s="206">
        <f t="shared" si="47"/>
        <v>0</v>
      </c>
      <c r="BP58" s="206">
        <f t="shared" si="47"/>
        <v>0</v>
      </c>
      <c r="BQ58" s="206">
        <f t="shared" si="47"/>
        <v>0</v>
      </c>
      <c r="BR58" s="206">
        <f t="shared" si="47"/>
        <v>0</v>
      </c>
      <c r="BS58" s="206">
        <f t="shared" si="47"/>
        <v>0</v>
      </c>
      <c r="BT58" s="206">
        <f t="shared" si="47"/>
        <v>0</v>
      </c>
      <c r="BU58" s="206">
        <f t="shared" si="47"/>
        <v>0</v>
      </c>
      <c r="BV58" s="206">
        <f t="shared" si="47"/>
        <v>0</v>
      </c>
      <c r="BW58" s="206">
        <f t="shared" si="47"/>
        <v>0</v>
      </c>
      <c r="BX58" s="206">
        <f t="shared" si="47"/>
        <v>0</v>
      </c>
      <c r="BY58" s="206">
        <f t="shared" si="47"/>
        <v>0</v>
      </c>
      <c r="BZ58" s="206">
        <f t="shared" si="47"/>
        <v>0</v>
      </c>
      <c r="CA58" s="206">
        <f t="shared" si="47"/>
        <v>0</v>
      </c>
      <c r="CB58" s="206">
        <f t="shared" si="47"/>
        <v>0</v>
      </c>
      <c r="CC58" s="206">
        <f t="shared" si="47"/>
        <v>0</v>
      </c>
      <c r="CD58" s="206">
        <f t="shared" si="47"/>
        <v>0</v>
      </c>
      <c r="CE58" s="206">
        <f t="shared" si="47"/>
        <v>0</v>
      </c>
      <c r="CF58" s="206">
        <f t="shared" si="47"/>
        <v>0</v>
      </c>
      <c r="CG58" s="206">
        <f t="shared" si="47"/>
        <v>0</v>
      </c>
    </row>
    <row r="59" spans="1:85" ht="25.5" hidden="1" customHeight="1" x14ac:dyDescent="0.2">
      <c r="A59" s="42">
        <f>SUM(A56:A58)</f>
        <v>12</v>
      </c>
      <c r="B59" s="204" t="s">
        <v>32</v>
      </c>
      <c r="C59" s="207">
        <f>C55/$A$59</f>
        <v>0</v>
      </c>
      <c r="D59" s="207">
        <f t="shared" ref="D59:AJ59" si="48">D55/$A$59</f>
        <v>0</v>
      </c>
      <c r="E59" s="207">
        <f t="shared" si="48"/>
        <v>0</v>
      </c>
      <c r="F59" s="207">
        <f t="shared" si="48"/>
        <v>0</v>
      </c>
      <c r="G59" s="207">
        <f t="shared" si="48"/>
        <v>0</v>
      </c>
      <c r="H59" s="207">
        <f t="shared" si="48"/>
        <v>0</v>
      </c>
      <c r="I59" s="207">
        <f t="shared" si="48"/>
        <v>0</v>
      </c>
      <c r="J59" s="207">
        <f t="shared" si="48"/>
        <v>0</v>
      </c>
      <c r="K59" s="207">
        <f t="shared" si="48"/>
        <v>0</v>
      </c>
      <c r="L59" s="207">
        <f t="shared" si="48"/>
        <v>0</v>
      </c>
      <c r="M59" s="207">
        <f t="shared" si="48"/>
        <v>0</v>
      </c>
      <c r="N59" s="207">
        <f t="shared" si="48"/>
        <v>0</v>
      </c>
      <c r="O59" s="207">
        <f t="shared" si="48"/>
        <v>0</v>
      </c>
      <c r="P59" s="207">
        <f t="shared" si="48"/>
        <v>0</v>
      </c>
      <c r="Q59" s="207">
        <f t="shared" si="48"/>
        <v>0</v>
      </c>
      <c r="R59" s="207">
        <f t="shared" si="48"/>
        <v>0</v>
      </c>
      <c r="S59" s="207">
        <f t="shared" si="48"/>
        <v>0</v>
      </c>
      <c r="T59" s="207">
        <f t="shared" si="48"/>
        <v>0</v>
      </c>
      <c r="U59" s="207">
        <f t="shared" si="48"/>
        <v>0</v>
      </c>
      <c r="V59" s="207">
        <f t="shared" si="48"/>
        <v>0</v>
      </c>
      <c r="W59" s="207">
        <f t="shared" si="48"/>
        <v>0</v>
      </c>
      <c r="X59" s="207">
        <f t="shared" si="48"/>
        <v>0</v>
      </c>
      <c r="Y59" s="207">
        <f t="shared" si="48"/>
        <v>0</v>
      </c>
      <c r="Z59" s="207">
        <f t="shared" si="48"/>
        <v>0</v>
      </c>
      <c r="AA59" s="207">
        <f t="shared" si="48"/>
        <v>0</v>
      </c>
      <c r="AB59" s="207">
        <f t="shared" si="48"/>
        <v>0</v>
      </c>
      <c r="AC59" s="207">
        <f t="shared" si="48"/>
        <v>0</v>
      </c>
      <c r="AD59" s="207">
        <f t="shared" si="48"/>
        <v>0</v>
      </c>
      <c r="AE59" s="207">
        <f t="shared" si="48"/>
        <v>0</v>
      </c>
      <c r="AF59" s="207">
        <f t="shared" si="48"/>
        <v>0</v>
      </c>
      <c r="AG59" s="207">
        <f t="shared" si="48"/>
        <v>0</v>
      </c>
      <c r="AH59" s="207">
        <f t="shared" si="48"/>
        <v>0</v>
      </c>
      <c r="AI59" s="207">
        <f t="shared" si="48"/>
        <v>0</v>
      </c>
      <c r="AJ59" s="207">
        <f t="shared" si="48"/>
        <v>0</v>
      </c>
      <c r="AK59" s="207">
        <f t="shared" ref="AK59:CG59" si="49">AK55/$A$59</f>
        <v>0</v>
      </c>
      <c r="AL59" s="207">
        <f t="shared" si="49"/>
        <v>0</v>
      </c>
      <c r="AM59" s="207">
        <f t="shared" si="49"/>
        <v>0</v>
      </c>
      <c r="AN59" s="207">
        <f t="shared" si="49"/>
        <v>0</v>
      </c>
      <c r="AO59" s="207">
        <f t="shared" si="49"/>
        <v>0</v>
      </c>
      <c r="AP59" s="207">
        <f t="shared" si="49"/>
        <v>0</v>
      </c>
      <c r="AQ59" s="207">
        <f t="shared" si="49"/>
        <v>0</v>
      </c>
      <c r="AR59" s="207">
        <f t="shared" si="49"/>
        <v>0</v>
      </c>
      <c r="AS59" s="207">
        <f t="shared" si="49"/>
        <v>0</v>
      </c>
      <c r="AT59" s="207">
        <f t="shared" si="49"/>
        <v>0</v>
      </c>
      <c r="AU59" s="207">
        <f t="shared" si="49"/>
        <v>0</v>
      </c>
      <c r="AV59" s="207">
        <f t="shared" si="49"/>
        <v>0</v>
      </c>
      <c r="AW59" s="207">
        <f t="shared" si="49"/>
        <v>0</v>
      </c>
      <c r="AX59" s="207">
        <f t="shared" si="49"/>
        <v>0</v>
      </c>
      <c r="AY59" s="207">
        <f t="shared" si="49"/>
        <v>0</v>
      </c>
      <c r="AZ59" s="207">
        <f t="shared" si="49"/>
        <v>0</v>
      </c>
      <c r="BA59" s="207">
        <f t="shared" si="49"/>
        <v>0</v>
      </c>
      <c r="BB59" s="207">
        <f t="shared" si="49"/>
        <v>0</v>
      </c>
      <c r="BC59" s="207">
        <f t="shared" si="49"/>
        <v>0</v>
      </c>
      <c r="BD59" s="207">
        <f t="shared" si="49"/>
        <v>0</v>
      </c>
      <c r="BE59" s="207">
        <f t="shared" si="49"/>
        <v>0</v>
      </c>
      <c r="BF59" s="207">
        <f t="shared" si="49"/>
        <v>0</v>
      </c>
      <c r="BG59" s="207">
        <f t="shared" si="49"/>
        <v>0</v>
      </c>
      <c r="BH59" s="207">
        <f t="shared" si="49"/>
        <v>0</v>
      </c>
      <c r="BI59" s="207">
        <f t="shared" si="49"/>
        <v>0</v>
      </c>
      <c r="BJ59" s="207">
        <f t="shared" si="49"/>
        <v>0</v>
      </c>
      <c r="BK59" s="207">
        <f t="shared" si="49"/>
        <v>0</v>
      </c>
      <c r="BL59" s="207">
        <f t="shared" si="49"/>
        <v>0</v>
      </c>
      <c r="BM59" s="207">
        <f t="shared" si="49"/>
        <v>0</v>
      </c>
      <c r="BN59" s="207">
        <f t="shared" si="49"/>
        <v>0</v>
      </c>
      <c r="BO59" s="207">
        <f t="shared" si="49"/>
        <v>0</v>
      </c>
      <c r="BP59" s="207">
        <f t="shared" si="49"/>
        <v>0</v>
      </c>
      <c r="BQ59" s="207">
        <f t="shared" si="49"/>
        <v>0</v>
      </c>
      <c r="BR59" s="207">
        <f t="shared" si="49"/>
        <v>0</v>
      </c>
      <c r="BS59" s="207">
        <f t="shared" si="49"/>
        <v>0</v>
      </c>
      <c r="BT59" s="207">
        <f t="shared" si="49"/>
        <v>0</v>
      </c>
      <c r="BU59" s="207">
        <f t="shared" si="49"/>
        <v>0</v>
      </c>
      <c r="BV59" s="207">
        <f t="shared" si="49"/>
        <v>0</v>
      </c>
      <c r="BW59" s="207">
        <f t="shared" si="49"/>
        <v>0</v>
      </c>
      <c r="BX59" s="207">
        <f t="shared" si="49"/>
        <v>0</v>
      </c>
      <c r="BY59" s="207">
        <f t="shared" si="49"/>
        <v>0</v>
      </c>
      <c r="BZ59" s="207">
        <f t="shared" si="49"/>
        <v>0</v>
      </c>
      <c r="CA59" s="207">
        <f t="shared" si="49"/>
        <v>0</v>
      </c>
      <c r="CB59" s="207">
        <f t="shared" si="49"/>
        <v>0</v>
      </c>
      <c r="CC59" s="207">
        <f t="shared" si="49"/>
        <v>0</v>
      </c>
      <c r="CD59" s="207">
        <f t="shared" si="49"/>
        <v>0</v>
      </c>
      <c r="CE59" s="207">
        <f t="shared" si="49"/>
        <v>0</v>
      </c>
      <c r="CF59" s="207">
        <f t="shared" si="49"/>
        <v>0</v>
      </c>
      <c r="CG59" s="207">
        <f t="shared" si="49"/>
        <v>0</v>
      </c>
    </row>
    <row r="60" spans="1:85" ht="25.5" customHeight="1" x14ac:dyDescent="0.2"/>
  </sheetData>
  <sheetProtection algorithmName="SHA-512" hashValue="BukyxrjvPvOSC8PMIyGeIZV2ThwmKqtw/o5WKrckIBzWVWcZa63aUUwcnBWirg/2OuGzazlJG19eWksK60Alog==" saltValue="HyCI/KAfazElEiQFcyqxHg==" spinCount="100000" sheet="1" objects="1" scenarios="1"/>
  <customSheetViews>
    <customSheetView guid="{290D983C-61CA-46F9-BA33-62726F92F25E}" hiddenColumns="1" topLeftCell="B1">
      <selection activeCell="D1" sqref="D1"/>
      <pageMargins left="0.7" right="0.7" top="0.75" bottom="0.75" header="0.3" footer="0.3"/>
    </customSheetView>
  </customSheetViews>
  <conditionalFormatting sqref="C3:CG3">
    <cfRule type="cellIs" dxfId="252" priority="49" stopIfTrue="1" operator="greaterThan">
      <formula>0.75</formula>
    </cfRule>
    <cfRule type="cellIs" dxfId="251" priority="51" stopIfTrue="1" operator="between">
      <formula>0.26</formula>
      <formula>0.5</formula>
    </cfRule>
    <cfRule type="cellIs" dxfId="250" priority="52" stopIfTrue="1" operator="lessThan">
      <formula>0.26</formula>
    </cfRule>
  </conditionalFormatting>
  <conditionalFormatting sqref="C3:CG3">
    <cfRule type="cellIs" dxfId="249" priority="50" operator="between">
      <formula>0.51</formula>
      <formula>0.75</formula>
    </cfRule>
  </conditionalFormatting>
  <conditionalFormatting sqref="C12:CG12">
    <cfRule type="cellIs" dxfId="248" priority="21" stopIfTrue="1" operator="greaterThan">
      <formula>0.75</formula>
    </cfRule>
    <cfRule type="cellIs" dxfId="247" priority="23" stopIfTrue="1" operator="between">
      <formula>0.26</formula>
      <formula>0.5</formula>
    </cfRule>
    <cfRule type="cellIs" dxfId="246" priority="24" stopIfTrue="1" operator="lessThan">
      <formula>0.26</formula>
    </cfRule>
  </conditionalFormatting>
  <conditionalFormatting sqref="C12:CG12">
    <cfRule type="cellIs" dxfId="245" priority="22" operator="between">
      <formula>0.51</formula>
      <formula>0.75</formula>
    </cfRule>
  </conditionalFormatting>
  <conditionalFormatting sqref="C17:CG17">
    <cfRule type="cellIs" dxfId="244" priority="17" stopIfTrue="1" operator="greaterThan">
      <formula>0.75</formula>
    </cfRule>
    <cfRule type="cellIs" dxfId="243" priority="19" stopIfTrue="1" operator="between">
      <formula>0.26</formula>
      <formula>0.5</formula>
    </cfRule>
    <cfRule type="cellIs" dxfId="242" priority="20" stopIfTrue="1" operator="lessThan">
      <formula>0.26</formula>
    </cfRule>
  </conditionalFormatting>
  <conditionalFormatting sqref="C17:CG17">
    <cfRule type="cellIs" dxfId="241" priority="18" operator="between">
      <formula>0.51</formula>
      <formula>0.75</formula>
    </cfRule>
  </conditionalFormatting>
  <conditionalFormatting sqref="C22:CG22">
    <cfRule type="cellIs" dxfId="240" priority="13" stopIfTrue="1" operator="greaterThan">
      <formula>0.75</formula>
    </cfRule>
    <cfRule type="cellIs" dxfId="239" priority="15" stopIfTrue="1" operator="between">
      <formula>0.26</formula>
      <formula>0.5</formula>
    </cfRule>
    <cfRule type="cellIs" dxfId="238" priority="16" stopIfTrue="1" operator="lessThan">
      <formula>0.26</formula>
    </cfRule>
  </conditionalFormatting>
  <conditionalFormatting sqref="C22:CG22">
    <cfRule type="cellIs" dxfId="237" priority="14" operator="between">
      <formula>0.51</formula>
      <formula>0.75</formula>
    </cfRule>
  </conditionalFormatting>
  <conditionalFormatting sqref="C27:CG27">
    <cfRule type="cellIs" dxfId="236" priority="9" stopIfTrue="1" operator="greaterThan">
      <formula>0.75</formula>
    </cfRule>
    <cfRule type="cellIs" dxfId="235" priority="11" stopIfTrue="1" operator="between">
      <formula>0.26</formula>
      <formula>0.5</formula>
    </cfRule>
    <cfRule type="cellIs" dxfId="234" priority="12" stopIfTrue="1" operator="lessThan">
      <formula>0.26</formula>
    </cfRule>
  </conditionalFormatting>
  <conditionalFormatting sqref="C27:CG27">
    <cfRule type="cellIs" dxfId="233" priority="10" operator="between">
      <formula>0.51</formula>
      <formula>0.75</formula>
    </cfRule>
  </conditionalFormatting>
  <conditionalFormatting sqref="C31:CG31">
    <cfRule type="cellIs" dxfId="232" priority="5" stopIfTrue="1" operator="greaterThan">
      <formula>0.75</formula>
    </cfRule>
    <cfRule type="cellIs" dxfId="231" priority="7" stopIfTrue="1" operator="between">
      <formula>0.26</formula>
      <formula>0.5</formula>
    </cfRule>
    <cfRule type="cellIs" dxfId="230" priority="8" stopIfTrue="1" operator="lessThan">
      <formula>0.26</formula>
    </cfRule>
  </conditionalFormatting>
  <conditionalFormatting sqref="C31:CG31">
    <cfRule type="cellIs" dxfId="229" priority="6" operator="between">
      <formula>0.51</formula>
      <formula>0.75</formula>
    </cfRule>
  </conditionalFormatting>
  <conditionalFormatting sqref="C40:CG40">
    <cfRule type="cellIs" dxfId="228" priority="1" stopIfTrue="1" operator="greaterThan">
      <formula>0.75</formula>
    </cfRule>
    <cfRule type="cellIs" dxfId="227" priority="3" stopIfTrue="1" operator="between">
      <formula>0.26</formula>
      <formula>0.5</formula>
    </cfRule>
    <cfRule type="cellIs" dxfId="226" priority="4" stopIfTrue="1" operator="lessThan">
      <formula>0.26</formula>
    </cfRule>
  </conditionalFormatting>
  <conditionalFormatting sqref="C40:CG40">
    <cfRule type="cellIs" dxfId="225" priority="2" operator="between">
      <formula>0.51</formula>
      <formula>0.75</formula>
    </cfRule>
  </conditionalFormatting>
  <dataValidations count="1">
    <dataValidation type="list" allowBlank="1" showDropDown="1" showInputMessage="1" showErrorMessage="1" errorTitle="Erreur de saisie" error="Saisir X ou x" sqref="C4:CG11 C13:CG16 C18:CG21 C23:CG25 C28:CG30 C32:CG39 C41:CG41">
      <formula1>$CJ$1:$CJ$2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J38"/>
  <sheetViews>
    <sheetView showGridLines="0" showRowColHeaders="0" topLeftCell="B1" zoomScaleNormal="100" workbookViewId="0">
      <pane xSplit="1" ySplit="1" topLeftCell="C2" activePane="bottomRight" state="frozen"/>
      <selection activeCell="B4" sqref="B4:D4"/>
      <selection pane="topRight" activeCell="B4" sqref="B4:D4"/>
      <selection pane="bottomLeft" activeCell="B4" sqref="B4:D4"/>
      <selection pane="bottomRight" activeCell="C1" sqref="C1:CG1"/>
    </sheetView>
  </sheetViews>
  <sheetFormatPr baseColWidth="10" defaultRowHeight="18.75" x14ac:dyDescent="0.2"/>
  <cols>
    <col min="1" max="1" width="12.7109375" style="115" hidden="1" customWidth="1"/>
    <col min="2" max="2" width="61.85546875" style="20" customWidth="1"/>
    <col min="3" max="85" width="3.28515625" style="20" customWidth="1"/>
    <col min="86" max="86" width="11.42578125" style="20"/>
    <col min="87" max="87" width="10" style="20" customWidth="1"/>
    <col min="88" max="88" width="11.42578125" style="20" hidden="1" customWidth="1"/>
    <col min="89" max="16384" width="11.42578125" style="20"/>
  </cols>
  <sheetData>
    <row r="1" spans="1:88" ht="126.75" customHeight="1" x14ac:dyDescent="0.2">
      <c r="A1" s="111"/>
      <c r="B1" s="284" t="str">
        <f>Compétences!F1</f>
        <v>Compétence 4 - La maîtrise des techniques usuelles de l’information et de la communication - Palier 2</v>
      </c>
      <c r="C1" s="424" t="str">
        <f>IF(Liste!$B23&lt;&gt;"",Liste!$H23,"")</f>
        <v/>
      </c>
      <c r="D1" s="424" t="str">
        <f>IF(Liste!$B24&lt;&gt;"",Liste!$H24,"")</f>
        <v/>
      </c>
      <c r="E1" s="424" t="str">
        <f>IF(Liste!$B25&lt;&gt;"",Liste!$H25,"")</f>
        <v/>
      </c>
      <c r="F1" s="424" t="str">
        <f>IF(Liste!$B26&lt;&gt;"",Liste!$H26,"")</f>
        <v/>
      </c>
      <c r="G1" s="424" t="str">
        <f>IF(Liste!$B27&lt;&gt;"",Liste!$H27,"")</f>
        <v/>
      </c>
      <c r="H1" s="424" t="str">
        <f>IF(Liste!$B28&lt;&gt;"",Liste!$H28,"")</f>
        <v/>
      </c>
      <c r="I1" s="424" t="str">
        <f>IF(Liste!$B29&lt;&gt;"",Liste!$H29,"")</f>
        <v/>
      </c>
      <c r="J1" s="424" t="str">
        <f>IF(Liste!$B30&lt;&gt;"",Liste!$H30,"")</f>
        <v/>
      </c>
      <c r="K1" s="424" t="str">
        <f>IF(Liste!$B31&lt;&gt;"",Liste!$H31,"")</f>
        <v/>
      </c>
      <c r="L1" s="424" t="str">
        <f>IF(Liste!$B32&lt;&gt;"",Liste!$H32,"")</f>
        <v/>
      </c>
      <c r="M1" s="424" t="str">
        <f>IF(Liste!$B33&lt;&gt;"",Liste!$H33,"")</f>
        <v/>
      </c>
      <c r="N1" s="424" t="str">
        <f>IF(Liste!$B34&lt;&gt;"",Liste!$H34,"")</f>
        <v/>
      </c>
      <c r="O1" s="424" t="str">
        <f>IF(Liste!$B35&lt;&gt;"",Liste!$H35,"")</f>
        <v/>
      </c>
      <c r="P1" s="424" t="str">
        <f>IF(Liste!$B36&lt;&gt;"",Liste!$H36,"")</f>
        <v/>
      </c>
      <c r="Q1" s="424" t="str">
        <f>IF(Liste!$B37&lt;&gt;"",Liste!$H37,"")</f>
        <v/>
      </c>
      <c r="R1" s="424" t="str">
        <f>IF(Liste!$B38&lt;&gt;"",Liste!$H38,"")</f>
        <v/>
      </c>
      <c r="S1" s="424" t="str">
        <f>IF(Liste!$B39&lt;&gt;"",Liste!$H39,"")</f>
        <v/>
      </c>
      <c r="T1" s="424" t="str">
        <f>IF(Liste!$B40&lt;&gt;"",Liste!$H40,"")</f>
        <v/>
      </c>
      <c r="U1" s="424" t="str">
        <f>IF(Liste!$B41&lt;&gt;"",Liste!$H41,"")</f>
        <v/>
      </c>
      <c r="V1" s="424" t="str">
        <f>IF(Liste!$B42&lt;&gt;"",Liste!$H42,"")</f>
        <v/>
      </c>
      <c r="W1" s="424" t="str">
        <f>IF(Liste!$B43&lt;&gt;"",Liste!$H43,"")</f>
        <v/>
      </c>
      <c r="X1" s="424" t="str">
        <f>IF(Liste!$B44&lt;&gt;"",Liste!$H44,"")</f>
        <v/>
      </c>
      <c r="Y1" s="424" t="str">
        <f>IF(Liste!$B45&lt;&gt;"",Liste!$H45,"")</f>
        <v/>
      </c>
      <c r="Z1" s="424" t="str">
        <f>IF(Liste!$B46&lt;&gt;"",Liste!$H46,"")</f>
        <v/>
      </c>
      <c r="AA1" s="424" t="str">
        <f>IF(Liste!$B47&lt;&gt;"",Liste!$H47,"")</f>
        <v/>
      </c>
      <c r="AB1" s="424" t="str">
        <f>IF(Liste!$B48&lt;&gt;"",Liste!$H48,"")</f>
        <v/>
      </c>
      <c r="AC1" s="424" t="str">
        <f>IF(Liste!$B49&lt;&gt;"",Liste!$H49,"")</f>
        <v/>
      </c>
      <c r="AD1" s="424" t="str">
        <f>IF(Liste!$B50&lt;&gt;"",Liste!$H50,"")</f>
        <v/>
      </c>
      <c r="AE1" s="424" t="str">
        <f>IF(Liste!$B51&lt;&gt;"",Liste!$H51,"")</f>
        <v/>
      </c>
      <c r="AF1" s="424" t="str">
        <f>IF(Liste!$B52&lt;&gt;"",Liste!$H52,"")</f>
        <v/>
      </c>
      <c r="AG1" s="424" t="str">
        <f>IF(Liste!$B53&lt;&gt;"",Liste!$H53,"")</f>
        <v/>
      </c>
      <c r="AH1" s="424" t="str">
        <f>IF(Liste!$B54&lt;&gt;"",Liste!$H54,"")</f>
        <v/>
      </c>
      <c r="AI1" s="424" t="str">
        <f>IF(Liste!$B55&lt;&gt;"",Liste!$H55,"")</f>
        <v/>
      </c>
      <c r="AJ1" s="424" t="str">
        <f>IF(Liste!$B56&lt;&gt;"",Liste!$H56,"")</f>
        <v/>
      </c>
      <c r="AK1" s="424" t="str">
        <f>IF(Liste!$B57&lt;&gt;"",Liste!$H57,"")</f>
        <v/>
      </c>
      <c r="AL1" s="424" t="str">
        <f>IF(Liste!$B58&lt;&gt;"",Liste!$H58,"")</f>
        <v/>
      </c>
      <c r="AM1" s="424" t="str">
        <f>IF(Liste!$B59&lt;&gt;"",Liste!$H59,"")</f>
        <v/>
      </c>
      <c r="AN1" s="424" t="str">
        <f>IF(Liste!$B60&lt;&gt;"",Liste!$H60,"")</f>
        <v/>
      </c>
      <c r="AO1" s="424" t="str">
        <f>IF(Liste!$B61&lt;&gt;"",Liste!$H61,"")</f>
        <v/>
      </c>
      <c r="AP1" s="424" t="str">
        <f>IF(Liste!$B62&lt;&gt;"",Liste!$H62,"")</f>
        <v/>
      </c>
      <c r="AQ1" s="424" t="str">
        <f>IF(Liste!$B63&lt;&gt;"",Liste!$H63,"")</f>
        <v/>
      </c>
      <c r="AR1" s="424" t="str">
        <f>IF(Liste!$B64&lt;&gt;"",Liste!$H64,"")</f>
        <v/>
      </c>
      <c r="AS1" s="424" t="str">
        <f>IF(Liste!$B65&lt;&gt;"",Liste!$H65,"")</f>
        <v/>
      </c>
      <c r="AT1" s="424" t="str">
        <f>IF(Liste!$B66&lt;&gt;"",Liste!$H66,"")</f>
        <v/>
      </c>
      <c r="AU1" s="424" t="str">
        <f>IF(Liste!$B67&lt;&gt;"",Liste!$H67,"")</f>
        <v/>
      </c>
      <c r="AV1" s="424" t="str">
        <f>IF(Liste!$B68&lt;&gt;"",Liste!$H68,"")</f>
        <v/>
      </c>
      <c r="AW1" s="424" t="str">
        <f>IF(Liste!$B69&lt;&gt;"",Liste!$H69,"")</f>
        <v/>
      </c>
      <c r="AX1" s="424" t="str">
        <f>IF(Liste!$B70&lt;&gt;"",Liste!$H70,"")</f>
        <v/>
      </c>
      <c r="AY1" s="424" t="str">
        <f>IF(Liste!$B71&lt;&gt;"",Liste!$H71,"")</f>
        <v/>
      </c>
      <c r="AZ1" s="424" t="str">
        <f>IF(Liste!$B72&lt;&gt;"",Liste!$H72,"")</f>
        <v/>
      </c>
      <c r="BA1" s="424" t="str">
        <f>IF(Liste!$B73&lt;&gt;"",Liste!$H73,"")</f>
        <v/>
      </c>
      <c r="BB1" s="424" t="str">
        <f>IF(Liste!$B74&lt;&gt;"",Liste!$H74,"")</f>
        <v/>
      </c>
      <c r="BC1" s="424" t="str">
        <f>IF(Liste!$B75&lt;&gt;"",Liste!$H75,"")</f>
        <v/>
      </c>
      <c r="BD1" s="424" t="str">
        <f>IF(Liste!$B76&lt;&gt;"",Liste!$H76,"")</f>
        <v/>
      </c>
      <c r="BE1" s="424" t="str">
        <f>IF(Liste!$B77&lt;&gt;"",Liste!$H77,"")</f>
        <v/>
      </c>
      <c r="BF1" s="424" t="str">
        <f>IF(Liste!$B78&lt;&gt;"",Liste!$H78,"")</f>
        <v/>
      </c>
      <c r="BG1" s="424" t="str">
        <f>IF(Liste!$B79&lt;&gt;"",Liste!$H79,"")</f>
        <v/>
      </c>
      <c r="BH1" s="424" t="str">
        <f>IF(Liste!$B80&lt;&gt;"",Liste!$H80,"")</f>
        <v/>
      </c>
      <c r="BI1" s="424" t="str">
        <f>IF(Liste!$B81&lt;&gt;"",Liste!$H81,"")</f>
        <v/>
      </c>
      <c r="BJ1" s="424" t="str">
        <f>IF(Liste!$B82&lt;&gt;"",Liste!$H82,"")</f>
        <v/>
      </c>
      <c r="BK1" s="424" t="str">
        <f>IF(Liste!$B83&lt;&gt;"",Liste!$H83,"")</f>
        <v/>
      </c>
      <c r="BL1" s="424" t="str">
        <f>IF(Liste!$B84&lt;&gt;"",Liste!$H84,"")</f>
        <v/>
      </c>
      <c r="BM1" s="424" t="str">
        <f>IF(Liste!$B85&lt;&gt;"",Liste!$H85,"")</f>
        <v/>
      </c>
      <c r="BN1" s="424" t="str">
        <f>IF(Liste!$B86&lt;&gt;"",Liste!$H86,"")</f>
        <v/>
      </c>
      <c r="BO1" s="424" t="str">
        <f>IF(Liste!$B87&lt;&gt;"",Liste!$H87,"")</f>
        <v/>
      </c>
      <c r="BP1" s="424" t="str">
        <f>IF(Liste!$B88&lt;&gt;"",Liste!$H88,"")</f>
        <v/>
      </c>
      <c r="BQ1" s="424" t="str">
        <f>IF(Liste!$B89&lt;&gt;"",Liste!$H89,"")</f>
        <v/>
      </c>
      <c r="BR1" s="424" t="str">
        <f>IF(Liste!$B90&lt;&gt;"",Liste!$H90,"")</f>
        <v/>
      </c>
      <c r="BS1" s="424" t="str">
        <f>IF(Liste!$B91&lt;&gt;"",Liste!$H91,"")</f>
        <v/>
      </c>
      <c r="BT1" s="424" t="str">
        <f>IF(Liste!$B92&lt;&gt;"",Liste!$H92,"")</f>
        <v/>
      </c>
      <c r="BU1" s="424" t="str">
        <f>IF(Liste!$B93&lt;&gt;"",Liste!$H93,"")</f>
        <v/>
      </c>
      <c r="BV1" s="424" t="str">
        <f>IF(Liste!$B94&lt;&gt;"",Liste!$H94,"")</f>
        <v/>
      </c>
      <c r="BW1" s="424" t="str">
        <f>IF(Liste!$B95&lt;&gt;"",Liste!$H95,"")</f>
        <v/>
      </c>
      <c r="BX1" s="424" t="str">
        <f>IF(Liste!$B96&lt;&gt;"",Liste!$H96,"")</f>
        <v/>
      </c>
      <c r="BY1" s="424" t="str">
        <f>IF(Liste!$B97&lt;&gt;"",Liste!$H97,"")</f>
        <v/>
      </c>
      <c r="BZ1" s="424" t="str">
        <f>IF(Liste!$B98&lt;&gt;"",Liste!$H98,"")</f>
        <v/>
      </c>
      <c r="CA1" s="424" t="str">
        <f>IF(Liste!$B99&lt;&gt;"",Liste!$H99,"")</f>
        <v/>
      </c>
      <c r="CB1" s="424" t="str">
        <f>IF(Liste!$B100&lt;&gt;"",Liste!$H100,"")</f>
        <v/>
      </c>
      <c r="CC1" s="424" t="str">
        <f>IF(Liste!$B101&lt;&gt;"",Liste!$H101,"")</f>
        <v/>
      </c>
      <c r="CD1" s="424" t="str">
        <f>IF(Liste!$B102&lt;&gt;"",Liste!$H102,"")</f>
        <v/>
      </c>
      <c r="CE1" s="424" t="str">
        <f>IF(Liste!$B103&lt;&gt;"",Liste!$H103,"")</f>
        <v/>
      </c>
      <c r="CF1" s="424" t="str">
        <f>IF(Liste!$B104&lt;&gt;"",Liste!$H104,"")</f>
        <v/>
      </c>
      <c r="CG1" s="424" t="str">
        <f>IF(Liste!$B105&lt;&gt;"",Liste!$H105,"")</f>
        <v/>
      </c>
      <c r="CJ1" s="20" t="s">
        <v>20</v>
      </c>
    </row>
    <row r="2" spans="1:88" ht="68.25" customHeight="1" x14ac:dyDescent="0.2">
      <c r="A2" s="112"/>
      <c r="B2" s="285" t="s">
        <v>33</v>
      </c>
      <c r="C2" s="86"/>
      <c r="D2" s="86"/>
      <c r="E2" s="86"/>
      <c r="F2" s="87"/>
      <c r="G2" s="87"/>
      <c r="H2" s="86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J2" s="20" t="s">
        <v>191</v>
      </c>
    </row>
    <row r="3" spans="1:88" s="31" customFormat="1" x14ac:dyDescent="0.15">
      <c r="A3" s="32">
        <v>1</v>
      </c>
      <c r="B3" s="88" t="str">
        <f>Compétences!F3</f>
        <v>S’APPROPRIER UN ENVIRONNEMENT INFORMATIQUE DE TRAVAIL</v>
      </c>
      <c r="C3" s="358">
        <f>COUNTA(C4)/$A3</f>
        <v>0</v>
      </c>
      <c r="D3" s="358">
        <f t="shared" ref="D3:BO3" si="0">COUNTA(D4)/$A3</f>
        <v>0</v>
      </c>
      <c r="E3" s="358">
        <f t="shared" si="0"/>
        <v>0</v>
      </c>
      <c r="F3" s="358">
        <f t="shared" si="0"/>
        <v>0</v>
      </c>
      <c r="G3" s="358">
        <f t="shared" si="0"/>
        <v>0</v>
      </c>
      <c r="H3" s="358">
        <f t="shared" si="0"/>
        <v>0</v>
      </c>
      <c r="I3" s="358">
        <f t="shared" si="0"/>
        <v>0</v>
      </c>
      <c r="J3" s="358">
        <f t="shared" si="0"/>
        <v>0</v>
      </c>
      <c r="K3" s="358">
        <f t="shared" si="0"/>
        <v>0</v>
      </c>
      <c r="L3" s="358">
        <f t="shared" si="0"/>
        <v>0</v>
      </c>
      <c r="M3" s="358">
        <f t="shared" si="0"/>
        <v>0</v>
      </c>
      <c r="N3" s="358">
        <f t="shared" si="0"/>
        <v>0</v>
      </c>
      <c r="O3" s="358">
        <f t="shared" si="0"/>
        <v>0</v>
      </c>
      <c r="P3" s="358">
        <f t="shared" si="0"/>
        <v>0</v>
      </c>
      <c r="Q3" s="358">
        <f t="shared" si="0"/>
        <v>0</v>
      </c>
      <c r="R3" s="358">
        <f t="shared" si="0"/>
        <v>0</v>
      </c>
      <c r="S3" s="358">
        <f t="shared" si="0"/>
        <v>0</v>
      </c>
      <c r="T3" s="358">
        <f t="shared" si="0"/>
        <v>0</v>
      </c>
      <c r="U3" s="358">
        <f t="shared" si="0"/>
        <v>0</v>
      </c>
      <c r="V3" s="358">
        <f t="shared" si="0"/>
        <v>0</v>
      </c>
      <c r="W3" s="358">
        <f t="shared" si="0"/>
        <v>0</v>
      </c>
      <c r="X3" s="358">
        <f t="shared" si="0"/>
        <v>0</v>
      </c>
      <c r="Y3" s="358">
        <f t="shared" si="0"/>
        <v>0</v>
      </c>
      <c r="Z3" s="358">
        <f t="shared" si="0"/>
        <v>0</v>
      </c>
      <c r="AA3" s="358">
        <f t="shared" si="0"/>
        <v>0</v>
      </c>
      <c r="AB3" s="358">
        <f t="shared" si="0"/>
        <v>0</v>
      </c>
      <c r="AC3" s="358">
        <f t="shared" si="0"/>
        <v>0</v>
      </c>
      <c r="AD3" s="358">
        <f t="shared" si="0"/>
        <v>0</v>
      </c>
      <c r="AE3" s="358">
        <f t="shared" si="0"/>
        <v>0</v>
      </c>
      <c r="AF3" s="358">
        <f t="shared" si="0"/>
        <v>0</v>
      </c>
      <c r="AG3" s="358">
        <f t="shared" si="0"/>
        <v>0</v>
      </c>
      <c r="AH3" s="358">
        <f t="shared" si="0"/>
        <v>0</v>
      </c>
      <c r="AI3" s="358">
        <f t="shared" si="0"/>
        <v>0</v>
      </c>
      <c r="AJ3" s="358">
        <f t="shared" si="0"/>
        <v>0</v>
      </c>
      <c r="AK3" s="358">
        <f t="shared" si="0"/>
        <v>0</v>
      </c>
      <c r="AL3" s="358">
        <f t="shared" si="0"/>
        <v>0</v>
      </c>
      <c r="AM3" s="358">
        <f t="shared" si="0"/>
        <v>0</v>
      </c>
      <c r="AN3" s="358">
        <f t="shared" si="0"/>
        <v>0</v>
      </c>
      <c r="AO3" s="358">
        <f t="shared" si="0"/>
        <v>0</v>
      </c>
      <c r="AP3" s="358">
        <f t="shared" si="0"/>
        <v>0</v>
      </c>
      <c r="AQ3" s="358">
        <f t="shared" si="0"/>
        <v>0</v>
      </c>
      <c r="AR3" s="358">
        <f t="shared" si="0"/>
        <v>0</v>
      </c>
      <c r="AS3" s="358">
        <f t="shared" si="0"/>
        <v>0</v>
      </c>
      <c r="AT3" s="358">
        <f t="shared" si="0"/>
        <v>0</v>
      </c>
      <c r="AU3" s="358">
        <f t="shared" si="0"/>
        <v>0</v>
      </c>
      <c r="AV3" s="358">
        <f t="shared" si="0"/>
        <v>0</v>
      </c>
      <c r="AW3" s="358">
        <f t="shared" si="0"/>
        <v>0</v>
      </c>
      <c r="AX3" s="358">
        <f t="shared" si="0"/>
        <v>0</v>
      </c>
      <c r="AY3" s="358">
        <f t="shared" si="0"/>
        <v>0</v>
      </c>
      <c r="AZ3" s="358">
        <f t="shared" si="0"/>
        <v>0</v>
      </c>
      <c r="BA3" s="358">
        <f t="shared" si="0"/>
        <v>0</v>
      </c>
      <c r="BB3" s="358">
        <f t="shared" si="0"/>
        <v>0</v>
      </c>
      <c r="BC3" s="358">
        <f t="shared" si="0"/>
        <v>0</v>
      </c>
      <c r="BD3" s="358">
        <f t="shared" si="0"/>
        <v>0</v>
      </c>
      <c r="BE3" s="358">
        <f t="shared" si="0"/>
        <v>0</v>
      </c>
      <c r="BF3" s="358">
        <f t="shared" si="0"/>
        <v>0</v>
      </c>
      <c r="BG3" s="358">
        <f t="shared" si="0"/>
        <v>0</v>
      </c>
      <c r="BH3" s="358">
        <f t="shared" si="0"/>
        <v>0</v>
      </c>
      <c r="BI3" s="358">
        <f t="shared" si="0"/>
        <v>0</v>
      </c>
      <c r="BJ3" s="358">
        <f t="shared" si="0"/>
        <v>0</v>
      </c>
      <c r="BK3" s="358">
        <f t="shared" si="0"/>
        <v>0</v>
      </c>
      <c r="BL3" s="358">
        <f t="shared" si="0"/>
        <v>0</v>
      </c>
      <c r="BM3" s="358">
        <f t="shared" si="0"/>
        <v>0</v>
      </c>
      <c r="BN3" s="358">
        <f t="shared" si="0"/>
        <v>0</v>
      </c>
      <c r="BO3" s="358">
        <f t="shared" si="0"/>
        <v>0</v>
      </c>
      <c r="BP3" s="358">
        <f t="shared" ref="BP3:CG3" si="1">COUNTA(BP4)/$A3</f>
        <v>0</v>
      </c>
      <c r="BQ3" s="358">
        <f t="shared" si="1"/>
        <v>0</v>
      </c>
      <c r="BR3" s="358">
        <f t="shared" si="1"/>
        <v>0</v>
      </c>
      <c r="BS3" s="358">
        <f t="shared" si="1"/>
        <v>0</v>
      </c>
      <c r="BT3" s="358">
        <f t="shared" si="1"/>
        <v>0</v>
      </c>
      <c r="BU3" s="358">
        <f t="shared" si="1"/>
        <v>0</v>
      </c>
      <c r="BV3" s="358">
        <f t="shared" si="1"/>
        <v>0</v>
      </c>
      <c r="BW3" s="358">
        <f t="shared" si="1"/>
        <v>0</v>
      </c>
      <c r="BX3" s="358">
        <f t="shared" si="1"/>
        <v>0</v>
      </c>
      <c r="BY3" s="358">
        <f t="shared" si="1"/>
        <v>0</v>
      </c>
      <c r="BZ3" s="358">
        <f t="shared" si="1"/>
        <v>0</v>
      </c>
      <c r="CA3" s="358">
        <f t="shared" si="1"/>
        <v>0</v>
      </c>
      <c r="CB3" s="358">
        <f t="shared" si="1"/>
        <v>0</v>
      </c>
      <c r="CC3" s="358">
        <f t="shared" si="1"/>
        <v>0</v>
      </c>
      <c r="CD3" s="358">
        <f t="shared" si="1"/>
        <v>0</v>
      </c>
      <c r="CE3" s="358">
        <f t="shared" si="1"/>
        <v>0</v>
      </c>
      <c r="CF3" s="358">
        <f t="shared" si="1"/>
        <v>0</v>
      </c>
      <c r="CG3" s="358">
        <f t="shared" si="1"/>
        <v>0</v>
      </c>
    </row>
    <row r="4" spans="1:88" s="31" customFormat="1" ht="15.75" x14ac:dyDescent="0.15">
      <c r="A4" s="84"/>
      <c r="B4" s="89" t="str">
        <f>Compétences!F4</f>
        <v>Connaître et maîtriser les fonctions de base d’un ordinateur et de ses périphériques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</row>
    <row r="5" spans="1:88" s="31" customFormat="1" x14ac:dyDescent="0.15">
      <c r="A5" s="32">
        <v>1</v>
      </c>
      <c r="B5" s="88" t="str">
        <f>Compétences!F5</f>
        <v>ADOPTER UNE ATTITUDE RESPONSABLE</v>
      </c>
      <c r="C5" s="358">
        <f>COUNTA(C6)/$A5</f>
        <v>0</v>
      </c>
      <c r="D5" s="358">
        <f t="shared" ref="D5:BO5" si="2">COUNTA(D6)/$A5</f>
        <v>0</v>
      </c>
      <c r="E5" s="358">
        <f t="shared" si="2"/>
        <v>0</v>
      </c>
      <c r="F5" s="358">
        <f t="shared" si="2"/>
        <v>0</v>
      </c>
      <c r="G5" s="358">
        <f t="shared" si="2"/>
        <v>0</v>
      </c>
      <c r="H5" s="358">
        <f t="shared" si="2"/>
        <v>0</v>
      </c>
      <c r="I5" s="358">
        <f t="shared" si="2"/>
        <v>0</v>
      </c>
      <c r="J5" s="358">
        <f t="shared" si="2"/>
        <v>0</v>
      </c>
      <c r="K5" s="358">
        <f t="shared" si="2"/>
        <v>0</v>
      </c>
      <c r="L5" s="358">
        <f t="shared" si="2"/>
        <v>0</v>
      </c>
      <c r="M5" s="358">
        <f t="shared" si="2"/>
        <v>0</v>
      </c>
      <c r="N5" s="358">
        <f t="shared" si="2"/>
        <v>0</v>
      </c>
      <c r="O5" s="358">
        <f t="shared" si="2"/>
        <v>0</v>
      </c>
      <c r="P5" s="358">
        <f t="shared" si="2"/>
        <v>0</v>
      </c>
      <c r="Q5" s="358">
        <f t="shared" si="2"/>
        <v>0</v>
      </c>
      <c r="R5" s="358">
        <f t="shared" si="2"/>
        <v>0</v>
      </c>
      <c r="S5" s="358">
        <f t="shared" si="2"/>
        <v>0</v>
      </c>
      <c r="T5" s="358">
        <f t="shared" si="2"/>
        <v>0</v>
      </c>
      <c r="U5" s="358">
        <f t="shared" si="2"/>
        <v>0</v>
      </c>
      <c r="V5" s="358">
        <f t="shared" si="2"/>
        <v>0</v>
      </c>
      <c r="W5" s="358">
        <f t="shared" si="2"/>
        <v>0</v>
      </c>
      <c r="X5" s="358">
        <f t="shared" si="2"/>
        <v>0</v>
      </c>
      <c r="Y5" s="358">
        <f t="shared" si="2"/>
        <v>0</v>
      </c>
      <c r="Z5" s="358">
        <f t="shared" si="2"/>
        <v>0</v>
      </c>
      <c r="AA5" s="358">
        <f t="shared" si="2"/>
        <v>0</v>
      </c>
      <c r="AB5" s="358">
        <f t="shared" si="2"/>
        <v>0</v>
      </c>
      <c r="AC5" s="358">
        <f t="shared" si="2"/>
        <v>0</v>
      </c>
      <c r="AD5" s="358">
        <f t="shared" si="2"/>
        <v>0</v>
      </c>
      <c r="AE5" s="358">
        <f t="shared" si="2"/>
        <v>0</v>
      </c>
      <c r="AF5" s="358">
        <f t="shared" si="2"/>
        <v>0</v>
      </c>
      <c r="AG5" s="358">
        <f t="shared" si="2"/>
        <v>0</v>
      </c>
      <c r="AH5" s="358">
        <f t="shared" si="2"/>
        <v>0</v>
      </c>
      <c r="AI5" s="358">
        <f t="shared" si="2"/>
        <v>0</v>
      </c>
      <c r="AJ5" s="358">
        <f t="shared" si="2"/>
        <v>0</v>
      </c>
      <c r="AK5" s="358">
        <f t="shared" si="2"/>
        <v>0</v>
      </c>
      <c r="AL5" s="358">
        <f t="shared" si="2"/>
        <v>0</v>
      </c>
      <c r="AM5" s="358">
        <f t="shared" si="2"/>
        <v>0</v>
      </c>
      <c r="AN5" s="358">
        <f t="shared" si="2"/>
        <v>0</v>
      </c>
      <c r="AO5" s="358">
        <f t="shared" si="2"/>
        <v>0</v>
      </c>
      <c r="AP5" s="358">
        <f t="shared" si="2"/>
        <v>0</v>
      </c>
      <c r="AQ5" s="358">
        <f t="shared" si="2"/>
        <v>0</v>
      </c>
      <c r="AR5" s="358">
        <f t="shared" si="2"/>
        <v>0</v>
      </c>
      <c r="AS5" s="358">
        <f t="shared" si="2"/>
        <v>0</v>
      </c>
      <c r="AT5" s="358">
        <f t="shared" si="2"/>
        <v>0</v>
      </c>
      <c r="AU5" s="358">
        <f t="shared" si="2"/>
        <v>0</v>
      </c>
      <c r="AV5" s="358">
        <f t="shared" si="2"/>
        <v>0</v>
      </c>
      <c r="AW5" s="358">
        <f t="shared" si="2"/>
        <v>0</v>
      </c>
      <c r="AX5" s="358">
        <f t="shared" si="2"/>
        <v>0</v>
      </c>
      <c r="AY5" s="358">
        <f t="shared" si="2"/>
        <v>0</v>
      </c>
      <c r="AZ5" s="358">
        <f t="shared" si="2"/>
        <v>0</v>
      </c>
      <c r="BA5" s="358">
        <f t="shared" si="2"/>
        <v>0</v>
      </c>
      <c r="BB5" s="358">
        <f t="shared" si="2"/>
        <v>0</v>
      </c>
      <c r="BC5" s="358">
        <f t="shared" si="2"/>
        <v>0</v>
      </c>
      <c r="BD5" s="358">
        <f t="shared" si="2"/>
        <v>0</v>
      </c>
      <c r="BE5" s="358">
        <f t="shared" si="2"/>
        <v>0</v>
      </c>
      <c r="BF5" s="358">
        <f t="shared" si="2"/>
        <v>0</v>
      </c>
      <c r="BG5" s="358">
        <f t="shared" si="2"/>
        <v>0</v>
      </c>
      <c r="BH5" s="358">
        <f t="shared" si="2"/>
        <v>0</v>
      </c>
      <c r="BI5" s="358">
        <f t="shared" si="2"/>
        <v>0</v>
      </c>
      <c r="BJ5" s="358">
        <f t="shared" si="2"/>
        <v>0</v>
      </c>
      <c r="BK5" s="358">
        <f t="shared" si="2"/>
        <v>0</v>
      </c>
      <c r="BL5" s="358">
        <f t="shared" si="2"/>
        <v>0</v>
      </c>
      <c r="BM5" s="358">
        <f t="shared" si="2"/>
        <v>0</v>
      </c>
      <c r="BN5" s="358">
        <f t="shared" si="2"/>
        <v>0</v>
      </c>
      <c r="BO5" s="358">
        <f t="shared" si="2"/>
        <v>0</v>
      </c>
      <c r="BP5" s="358">
        <f t="shared" ref="BP5:CG5" si="3">COUNTA(BP6)/$A5</f>
        <v>0</v>
      </c>
      <c r="BQ5" s="358">
        <f t="shared" si="3"/>
        <v>0</v>
      </c>
      <c r="BR5" s="358">
        <f t="shared" si="3"/>
        <v>0</v>
      </c>
      <c r="BS5" s="358">
        <f t="shared" si="3"/>
        <v>0</v>
      </c>
      <c r="BT5" s="358">
        <f t="shared" si="3"/>
        <v>0</v>
      </c>
      <c r="BU5" s="358">
        <f t="shared" si="3"/>
        <v>0</v>
      </c>
      <c r="BV5" s="358">
        <f t="shared" si="3"/>
        <v>0</v>
      </c>
      <c r="BW5" s="358">
        <f t="shared" si="3"/>
        <v>0</v>
      </c>
      <c r="BX5" s="358">
        <f t="shared" si="3"/>
        <v>0</v>
      </c>
      <c r="BY5" s="358">
        <f t="shared" si="3"/>
        <v>0</v>
      </c>
      <c r="BZ5" s="358">
        <f t="shared" si="3"/>
        <v>0</v>
      </c>
      <c r="CA5" s="358">
        <f t="shared" si="3"/>
        <v>0</v>
      </c>
      <c r="CB5" s="358">
        <f t="shared" si="3"/>
        <v>0</v>
      </c>
      <c r="CC5" s="358">
        <f t="shared" si="3"/>
        <v>0</v>
      </c>
      <c r="CD5" s="358">
        <f t="shared" si="3"/>
        <v>0</v>
      </c>
      <c r="CE5" s="358">
        <f t="shared" si="3"/>
        <v>0</v>
      </c>
      <c r="CF5" s="358">
        <f t="shared" si="3"/>
        <v>0</v>
      </c>
      <c r="CG5" s="358">
        <f t="shared" si="3"/>
        <v>0</v>
      </c>
    </row>
    <row r="6" spans="1:88" s="31" customFormat="1" ht="22.5" x14ac:dyDescent="0.15">
      <c r="A6" s="84"/>
      <c r="B6" s="89" t="str">
        <f>Compétences!F6</f>
        <v>Prendre conscience des enjeux citoyens de l’usage de l’informatique et de l’internet et adopter une attitude critique face aux résultats obtenus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2"/>
      <c r="CA6" s="362"/>
      <c r="CB6" s="362"/>
      <c r="CC6" s="362"/>
      <c r="CD6" s="362"/>
      <c r="CE6" s="362"/>
      <c r="CF6" s="362"/>
      <c r="CG6" s="362"/>
    </row>
    <row r="7" spans="1:88" s="31" customFormat="1" x14ac:dyDescent="0.15">
      <c r="A7" s="32">
        <v>2</v>
      </c>
      <c r="B7" s="88" t="str">
        <f>Compétences!F7</f>
        <v>CRÉER, PRODUIRE, TRAITER, EXPLOITER DES DONNÉES</v>
      </c>
      <c r="C7" s="358">
        <f>COUNTA(C8:C9)/$A7</f>
        <v>0</v>
      </c>
      <c r="D7" s="358">
        <f t="shared" ref="D7:AI7" si="4">COUNTA(D8:D9)/$A7</f>
        <v>0</v>
      </c>
      <c r="E7" s="358">
        <f t="shared" si="4"/>
        <v>0</v>
      </c>
      <c r="F7" s="358">
        <f t="shared" si="4"/>
        <v>0</v>
      </c>
      <c r="G7" s="358">
        <f t="shared" si="4"/>
        <v>0</v>
      </c>
      <c r="H7" s="358">
        <f t="shared" si="4"/>
        <v>0</v>
      </c>
      <c r="I7" s="358">
        <f t="shared" si="4"/>
        <v>0</v>
      </c>
      <c r="J7" s="358">
        <f t="shared" si="4"/>
        <v>0</v>
      </c>
      <c r="K7" s="358">
        <f t="shared" si="4"/>
        <v>0</v>
      </c>
      <c r="L7" s="358">
        <f t="shared" si="4"/>
        <v>0</v>
      </c>
      <c r="M7" s="358">
        <f t="shared" si="4"/>
        <v>0</v>
      </c>
      <c r="N7" s="358">
        <f t="shared" si="4"/>
        <v>0</v>
      </c>
      <c r="O7" s="358">
        <f t="shared" si="4"/>
        <v>0</v>
      </c>
      <c r="P7" s="358">
        <f t="shared" si="4"/>
        <v>0</v>
      </c>
      <c r="Q7" s="358">
        <f t="shared" si="4"/>
        <v>0</v>
      </c>
      <c r="R7" s="358">
        <f t="shared" si="4"/>
        <v>0</v>
      </c>
      <c r="S7" s="358">
        <f t="shared" si="4"/>
        <v>0</v>
      </c>
      <c r="T7" s="358">
        <f t="shared" si="4"/>
        <v>0</v>
      </c>
      <c r="U7" s="358">
        <f t="shared" si="4"/>
        <v>0</v>
      </c>
      <c r="V7" s="358">
        <f t="shared" si="4"/>
        <v>0</v>
      </c>
      <c r="W7" s="358">
        <f t="shared" si="4"/>
        <v>0</v>
      </c>
      <c r="X7" s="358">
        <f t="shared" si="4"/>
        <v>0</v>
      </c>
      <c r="Y7" s="358">
        <f t="shared" si="4"/>
        <v>0</v>
      </c>
      <c r="Z7" s="358">
        <f t="shared" si="4"/>
        <v>0</v>
      </c>
      <c r="AA7" s="358">
        <f t="shared" si="4"/>
        <v>0</v>
      </c>
      <c r="AB7" s="358">
        <f t="shared" si="4"/>
        <v>0</v>
      </c>
      <c r="AC7" s="358">
        <f t="shared" si="4"/>
        <v>0</v>
      </c>
      <c r="AD7" s="358">
        <f t="shared" si="4"/>
        <v>0</v>
      </c>
      <c r="AE7" s="358">
        <f t="shared" si="4"/>
        <v>0</v>
      </c>
      <c r="AF7" s="358">
        <f t="shared" si="4"/>
        <v>0</v>
      </c>
      <c r="AG7" s="358">
        <f t="shared" si="4"/>
        <v>0</v>
      </c>
      <c r="AH7" s="358">
        <f t="shared" si="4"/>
        <v>0</v>
      </c>
      <c r="AI7" s="358">
        <f t="shared" si="4"/>
        <v>0</v>
      </c>
      <c r="AJ7" s="358">
        <f>COUNTA(AJ8:AJ9)/$A7</f>
        <v>0</v>
      </c>
      <c r="AK7" s="358">
        <f t="shared" ref="AK7:CG7" si="5">COUNTA(AK8:AK9)/$A7</f>
        <v>0</v>
      </c>
      <c r="AL7" s="358">
        <f t="shared" si="5"/>
        <v>0</v>
      </c>
      <c r="AM7" s="358">
        <f t="shared" si="5"/>
        <v>0</v>
      </c>
      <c r="AN7" s="358">
        <f t="shared" si="5"/>
        <v>0</v>
      </c>
      <c r="AO7" s="358">
        <f t="shared" si="5"/>
        <v>0</v>
      </c>
      <c r="AP7" s="358">
        <f t="shared" si="5"/>
        <v>0</v>
      </c>
      <c r="AQ7" s="358">
        <f t="shared" si="5"/>
        <v>0</v>
      </c>
      <c r="AR7" s="358">
        <f t="shared" si="5"/>
        <v>0</v>
      </c>
      <c r="AS7" s="358">
        <f t="shared" si="5"/>
        <v>0</v>
      </c>
      <c r="AT7" s="358">
        <f t="shared" si="5"/>
        <v>0</v>
      </c>
      <c r="AU7" s="358">
        <f t="shared" si="5"/>
        <v>0</v>
      </c>
      <c r="AV7" s="358">
        <f t="shared" si="5"/>
        <v>0</v>
      </c>
      <c r="AW7" s="358">
        <f t="shared" si="5"/>
        <v>0</v>
      </c>
      <c r="AX7" s="358">
        <f t="shared" si="5"/>
        <v>0</v>
      </c>
      <c r="AY7" s="358">
        <f t="shared" si="5"/>
        <v>0</v>
      </c>
      <c r="AZ7" s="358">
        <f t="shared" si="5"/>
        <v>0</v>
      </c>
      <c r="BA7" s="358">
        <f t="shared" si="5"/>
        <v>0</v>
      </c>
      <c r="BB7" s="358">
        <f t="shared" si="5"/>
        <v>0</v>
      </c>
      <c r="BC7" s="358">
        <f t="shared" si="5"/>
        <v>0</v>
      </c>
      <c r="BD7" s="358">
        <f t="shared" si="5"/>
        <v>0</v>
      </c>
      <c r="BE7" s="358">
        <f t="shared" si="5"/>
        <v>0</v>
      </c>
      <c r="BF7" s="358">
        <f t="shared" si="5"/>
        <v>0</v>
      </c>
      <c r="BG7" s="358">
        <f t="shared" si="5"/>
        <v>0</v>
      </c>
      <c r="BH7" s="358">
        <f t="shared" si="5"/>
        <v>0</v>
      </c>
      <c r="BI7" s="358">
        <f t="shared" si="5"/>
        <v>0</v>
      </c>
      <c r="BJ7" s="358">
        <f t="shared" si="5"/>
        <v>0</v>
      </c>
      <c r="BK7" s="358">
        <f t="shared" si="5"/>
        <v>0</v>
      </c>
      <c r="BL7" s="358">
        <f t="shared" si="5"/>
        <v>0</v>
      </c>
      <c r="BM7" s="358">
        <f t="shared" si="5"/>
        <v>0</v>
      </c>
      <c r="BN7" s="358">
        <f t="shared" si="5"/>
        <v>0</v>
      </c>
      <c r="BO7" s="358">
        <f t="shared" si="5"/>
        <v>0</v>
      </c>
      <c r="BP7" s="358">
        <f t="shared" si="5"/>
        <v>0</v>
      </c>
      <c r="BQ7" s="358">
        <f t="shared" si="5"/>
        <v>0</v>
      </c>
      <c r="BR7" s="358">
        <f t="shared" si="5"/>
        <v>0</v>
      </c>
      <c r="BS7" s="358">
        <f t="shared" si="5"/>
        <v>0</v>
      </c>
      <c r="BT7" s="358">
        <f t="shared" si="5"/>
        <v>0</v>
      </c>
      <c r="BU7" s="358">
        <f t="shared" si="5"/>
        <v>0</v>
      </c>
      <c r="BV7" s="358">
        <f t="shared" si="5"/>
        <v>0</v>
      </c>
      <c r="BW7" s="358">
        <f t="shared" si="5"/>
        <v>0</v>
      </c>
      <c r="BX7" s="358">
        <f t="shared" si="5"/>
        <v>0</v>
      </c>
      <c r="BY7" s="358">
        <f t="shared" si="5"/>
        <v>0</v>
      </c>
      <c r="BZ7" s="358">
        <f t="shared" si="5"/>
        <v>0</v>
      </c>
      <c r="CA7" s="358">
        <f t="shared" si="5"/>
        <v>0</v>
      </c>
      <c r="CB7" s="358">
        <f t="shared" si="5"/>
        <v>0</v>
      </c>
      <c r="CC7" s="358">
        <f t="shared" si="5"/>
        <v>0</v>
      </c>
      <c r="CD7" s="358">
        <f t="shared" si="5"/>
        <v>0</v>
      </c>
      <c r="CE7" s="358">
        <f t="shared" si="5"/>
        <v>0</v>
      </c>
      <c r="CF7" s="358">
        <f t="shared" si="5"/>
        <v>0</v>
      </c>
      <c r="CG7" s="358">
        <f t="shared" si="5"/>
        <v>0</v>
      </c>
    </row>
    <row r="8" spans="1:88" s="31" customFormat="1" ht="15.75" x14ac:dyDescent="0.15">
      <c r="A8" s="84"/>
      <c r="B8" s="89" t="str">
        <f>Compétences!F8</f>
        <v>Produire un document numérique : texte, image, son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  <c r="V8" s="362"/>
      <c r="W8" s="362"/>
      <c r="X8" s="362"/>
      <c r="Y8" s="362"/>
      <c r="Z8" s="362"/>
      <c r="AA8" s="362"/>
      <c r="AB8" s="362"/>
      <c r="AC8" s="362"/>
      <c r="AD8" s="362"/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2"/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/>
      <c r="CB8" s="362"/>
      <c r="CC8" s="362"/>
      <c r="CD8" s="362"/>
      <c r="CE8" s="362"/>
      <c r="CF8" s="362"/>
      <c r="CG8" s="362"/>
    </row>
    <row r="9" spans="1:88" s="31" customFormat="1" ht="15.75" x14ac:dyDescent="0.15">
      <c r="A9" s="84"/>
      <c r="B9" s="89" t="str">
        <f>Compétences!F9</f>
        <v>Utiliser l’outil informatique pour présenter un travail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</row>
    <row r="10" spans="1:88" s="31" customFormat="1" x14ac:dyDescent="0.15">
      <c r="A10" s="32">
        <v>3</v>
      </c>
      <c r="B10" s="88" t="str">
        <f>Compétences!F10</f>
        <v>S’INFORMER, SE DOCUMENTER</v>
      </c>
      <c r="C10" s="358">
        <f>COUNTA(C11:C13)/$A10</f>
        <v>0</v>
      </c>
      <c r="D10" s="358">
        <f t="shared" ref="D10:AJ10" si="6">COUNTA(D11:D13)/$A10</f>
        <v>0</v>
      </c>
      <c r="E10" s="358">
        <f t="shared" si="6"/>
        <v>0</v>
      </c>
      <c r="F10" s="358">
        <f t="shared" si="6"/>
        <v>0</v>
      </c>
      <c r="G10" s="358">
        <f t="shared" si="6"/>
        <v>0</v>
      </c>
      <c r="H10" s="358">
        <f t="shared" si="6"/>
        <v>0</v>
      </c>
      <c r="I10" s="358">
        <f t="shared" si="6"/>
        <v>0</v>
      </c>
      <c r="J10" s="358">
        <f t="shared" si="6"/>
        <v>0</v>
      </c>
      <c r="K10" s="358">
        <f t="shared" si="6"/>
        <v>0</v>
      </c>
      <c r="L10" s="358">
        <f t="shared" si="6"/>
        <v>0</v>
      </c>
      <c r="M10" s="358">
        <f t="shared" si="6"/>
        <v>0</v>
      </c>
      <c r="N10" s="358">
        <f t="shared" si="6"/>
        <v>0</v>
      </c>
      <c r="O10" s="358">
        <f t="shared" si="6"/>
        <v>0</v>
      </c>
      <c r="P10" s="358">
        <f t="shared" si="6"/>
        <v>0</v>
      </c>
      <c r="Q10" s="358">
        <f t="shared" si="6"/>
        <v>0</v>
      </c>
      <c r="R10" s="358">
        <f t="shared" si="6"/>
        <v>0</v>
      </c>
      <c r="S10" s="358">
        <f t="shared" si="6"/>
        <v>0</v>
      </c>
      <c r="T10" s="358">
        <f t="shared" si="6"/>
        <v>0</v>
      </c>
      <c r="U10" s="358">
        <f t="shared" si="6"/>
        <v>0</v>
      </c>
      <c r="V10" s="358">
        <f t="shared" si="6"/>
        <v>0</v>
      </c>
      <c r="W10" s="358">
        <f t="shared" si="6"/>
        <v>0</v>
      </c>
      <c r="X10" s="358">
        <f t="shared" si="6"/>
        <v>0</v>
      </c>
      <c r="Y10" s="358">
        <f t="shared" si="6"/>
        <v>0</v>
      </c>
      <c r="Z10" s="358">
        <f t="shared" si="6"/>
        <v>0</v>
      </c>
      <c r="AA10" s="358">
        <f t="shared" si="6"/>
        <v>0</v>
      </c>
      <c r="AB10" s="358">
        <f t="shared" si="6"/>
        <v>0</v>
      </c>
      <c r="AC10" s="358">
        <f t="shared" si="6"/>
        <v>0</v>
      </c>
      <c r="AD10" s="358">
        <f t="shared" si="6"/>
        <v>0</v>
      </c>
      <c r="AE10" s="358">
        <f t="shared" si="6"/>
        <v>0</v>
      </c>
      <c r="AF10" s="358">
        <f t="shared" si="6"/>
        <v>0</v>
      </c>
      <c r="AG10" s="358">
        <f t="shared" si="6"/>
        <v>0</v>
      </c>
      <c r="AH10" s="358">
        <f t="shared" si="6"/>
        <v>0</v>
      </c>
      <c r="AI10" s="358">
        <f t="shared" si="6"/>
        <v>0</v>
      </c>
      <c r="AJ10" s="358">
        <f t="shared" si="6"/>
        <v>0</v>
      </c>
      <c r="AK10" s="358">
        <f t="shared" ref="AK10:CG10" si="7">COUNTA(AK11:AK13)/$A10</f>
        <v>0</v>
      </c>
      <c r="AL10" s="358">
        <f t="shared" si="7"/>
        <v>0</v>
      </c>
      <c r="AM10" s="358">
        <f t="shared" si="7"/>
        <v>0</v>
      </c>
      <c r="AN10" s="358">
        <f t="shared" si="7"/>
        <v>0</v>
      </c>
      <c r="AO10" s="358">
        <f t="shared" si="7"/>
        <v>0</v>
      </c>
      <c r="AP10" s="358">
        <f t="shared" si="7"/>
        <v>0</v>
      </c>
      <c r="AQ10" s="358">
        <f t="shared" si="7"/>
        <v>0</v>
      </c>
      <c r="AR10" s="358">
        <f t="shared" si="7"/>
        <v>0</v>
      </c>
      <c r="AS10" s="358">
        <f t="shared" si="7"/>
        <v>0</v>
      </c>
      <c r="AT10" s="358">
        <f t="shared" si="7"/>
        <v>0</v>
      </c>
      <c r="AU10" s="358">
        <f t="shared" si="7"/>
        <v>0</v>
      </c>
      <c r="AV10" s="358">
        <f t="shared" si="7"/>
        <v>0</v>
      </c>
      <c r="AW10" s="358">
        <f t="shared" si="7"/>
        <v>0</v>
      </c>
      <c r="AX10" s="358">
        <f t="shared" si="7"/>
        <v>0</v>
      </c>
      <c r="AY10" s="358">
        <f t="shared" si="7"/>
        <v>0</v>
      </c>
      <c r="AZ10" s="358">
        <f t="shared" si="7"/>
        <v>0</v>
      </c>
      <c r="BA10" s="358">
        <f t="shared" si="7"/>
        <v>0</v>
      </c>
      <c r="BB10" s="358">
        <f t="shared" si="7"/>
        <v>0</v>
      </c>
      <c r="BC10" s="358">
        <f t="shared" si="7"/>
        <v>0</v>
      </c>
      <c r="BD10" s="358">
        <f t="shared" si="7"/>
        <v>0</v>
      </c>
      <c r="BE10" s="358">
        <f t="shared" si="7"/>
        <v>0</v>
      </c>
      <c r="BF10" s="358">
        <f t="shared" si="7"/>
        <v>0</v>
      </c>
      <c r="BG10" s="358">
        <f t="shared" si="7"/>
        <v>0</v>
      </c>
      <c r="BH10" s="358">
        <f t="shared" si="7"/>
        <v>0</v>
      </c>
      <c r="BI10" s="358">
        <f t="shared" si="7"/>
        <v>0</v>
      </c>
      <c r="BJ10" s="358">
        <f t="shared" si="7"/>
        <v>0</v>
      </c>
      <c r="BK10" s="358">
        <f t="shared" si="7"/>
        <v>0</v>
      </c>
      <c r="BL10" s="358">
        <f t="shared" si="7"/>
        <v>0</v>
      </c>
      <c r="BM10" s="358">
        <f t="shared" si="7"/>
        <v>0</v>
      </c>
      <c r="BN10" s="358">
        <f t="shared" si="7"/>
        <v>0</v>
      </c>
      <c r="BO10" s="358">
        <f t="shared" si="7"/>
        <v>0</v>
      </c>
      <c r="BP10" s="358">
        <f t="shared" si="7"/>
        <v>0</v>
      </c>
      <c r="BQ10" s="358">
        <f t="shared" si="7"/>
        <v>0</v>
      </c>
      <c r="BR10" s="358">
        <f t="shared" si="7"/>
        <v>0</v>
      </c>
      <c r="BS10" s="358">
        <f t="shared" si="7"/>
        <v>0</v>
      </c>
      <c r="BT10" s="358">
        <f t="shared" si="7"/>
        <v>0</v>
      </c>
      <c r="BU10" s="358">
        <f t="shared" si="7"/>
        <v>0</v>
      </c>
      <c r="BV10" s="358">
        <f t="shared" si="7"/>
        <v>0</v>
      </c>
      <c r="BW10" s="358">
        <f t="shared" si="7"/>
        <v>0</v>
      </c>
      <c r="BX10" s="358">
        <f t="shared" si="7"/>
        <v>0</v>
      </c>
      <c r="BY10" s="358">
        <f t="shared" si="7"/>
        <v>0</v>
      </c>
      <c r="BZ10" s="358">
        <f t="shared" si="7"/>
        <v>0</v>
      </c>
      <c r="CA10" s="358">
        <f t="shared" si="7"/>
        <v>0</v>
      </c>
      <c r="CB10" s="358">
        <f t="shared" si="7"/>
        <v>0</v>
      </c>
      <c r="CC10" s="358">
        <f t="shared" si="7"/>
        <v>0</v>
      </c>
      <c r="CD10" s="358">
        <f t="shared" si="7"/>
        <v>0</v>
      </c>
      <c r="CE10" s="358">
        <f t="shared" si="7"/>
        <v>0</v>
      </c>
      <c r="CF10" s="358">
        <f t="shared" si="7"/>
        <v>0</v>
      </c>
      <c r="CG10" s="358">
        <f t="shared" si="7"/>
        <v>0</v>
      </c>
    </row>
    <row r="11" spans="1:88" s="31" customFormat="1" ht="15.75" x14ac:dyDescent="0.15">
      <c r="A11" s="84"/>
      <c r="B11" s="89" t="str">
        <f>Compétences!F11</f>
        <v>Lire un document numérique</v>
      </c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/>
      <c r="AP11" s="362"/>
      <c r="AQ11" s="362"/>
      <c r="AR11" s="362"/>
      <c r="AS11" s="362"/>
      <c r="AT11" s="362"/>
      <c r="AU11" s="362"/>
      <c r="AV11" s="362"/>
      <c r="AW11" s="362"/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2"/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</row>
    <row r="12" spans="1:88" s="31" customFormat="1" ht="15.75" x14ac:dyDescent="0.15">
      <c r="A12" s="84"/>
      <c r="B12" s="89" t="str">
        <f>Compétences!F12</f>
        <v>Chercher des informations par voie électronique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</row>
    <row r="13" spans="1:88" s="31" customFormat="1" ht="15.75" x14ac:dyDescent="0.15">
      <c r="A13" s="84"/>
      <c r="B13" s="89" t="str">
        <f>Compétences!F13</f>
        <v>Découvrir les richesses et les limites des ressources de l’internet</v>
      </c>
      <c r="C13" s="362"/>
      <c r="D13" s="362"/>
      <c r="E13" s="362"/>
      <c r="F13" s="362"/>
      <c r="G13" s="362"/>
      <c r="H13" s="362"/>
      <c r="I13" s="362"/>
      <c r="J13" s="362"/>
      <c r="K13" s="362"/>
      <c r="L13" s="362"/>
      <c r="M13" s="362"/>
      <c r="N13" s="362"/>
      <c r="O13" s="362"/>
      <c r="P13" s="362"/>
      <c r="Q13" s="362"/>
      <c r="R13" s="362"/>
      <c r="S13" s="362"/>
      <c r="T13" s="362"/>
      <c r="U13" s="362"/>
      <c r="V13" s="362"/>
      <c r="W13" s="362"/>
      <c r="X13" s="362"/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362"/>
      <c r="AM13" s="362"/>
      <c r="AN13" s="362"/>
      <c r="AO13" s="362"/>
      <c r="AP13" s="362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2"/>
      <c r="BQ13" s="362"/>
      <c r="BR13" s="362"/>
      <c r="BS13" s="362"/>
      <c r="BT13" s="362"/>
      <c r="BU13" s="362"/>
      <c r="BV13" s="362"/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</row>
    <row r="14" spans="1:88" s="31" customFormat="1" x14ac:dyDescent="0.15">
      <c r="A14" s="32">
        <v>1</v>
      </c>
      <c r="B14" s="88" t="str">
        <f>Compétences!F14</f>
        <v>COMMUNIQUER, ÉCHANGER</v>
      </c>
      <c r="C14" s="358">
        <f>COUNTA(C15)/$A14</f>
        <v>0</v>
      </c>
      <c r="D14" s="358">
        <f t="shared" ref="D14:BO14" si="8">COUNTA(D15)/$A14</f>
        <v>0</v>
      </c>
      <c r="E14" s="358">
        <f t="shared" si="8"/>
        <v>0</v>
      </c>
      <c r="F14" s="358">
        <f t="shared" si="8"/>
        <v>0</v>
      </c>
      <c r="G14" s="358">
        <f t="shared" si="8"/>
        <v>0</v>
      </c>
      <c r="H14" s="358">
        <f t="shared" si="8"/>
        <v>0</v>
      </c>
      <c r="I14" s="358">
        <f t="shared" si="8"/>
        <v>0</v>
      </c>
      <c r="J14" s="358">
        <f t="shared" si="8"/>
        <v>0</v>
      </c>
      <c r="K14" s="358">
        <f t="shared" si="8"/>
        <v>0</v>
      </c>
      <c r="L14" s="358">
        <f t="shared" si="8"/>
        <v>0</v>
      </c>
      <c r="M14" s="358">
        <f t="shared" si="8"/>
        <v>0</v>
      </c>
      <c r="N14" s="358">
        <f t="shared" si="8"/>
        <v>0</v>
      </c>
      <c r="O14" s="358">
        <f t="shared" si="8"/>
        <v>0</v>
      </c>
      <c r="P14" s="358">
        <f t="shared" si="8"/>
        <v>0</v>
      </c>
      <c r="Q14" s="358">
        <f t="shared" si="8"/>
        <v>0</v>
      </c>
      <c r="R14" s="358">
        <f t="shared" si="8"/>
        <v>0</v>
      </c>
      <c r="S14" s="358">
        <f t="shared" si="8"/>
        <v>0</v>
      </c>
      <c r="T14" s="358">
        <f t="shared" si="8"/>
        <v>0</v>
      </c>
      <c r="U14" s="358">
        <f t="shared" si="8"/>
        <v>0</v>
      </c>
      <c r="V14" s="358">
        <f t="shared" si="8"/>
        <v>0</v>
      </c>
      <c r="W14" s="358">
        <f t="shared" si="8"/>
        <v>0</v>
      </c>
      <c r="X14" s="358">
        <f t="shared" si="8"/>
        <v>0</v>
      </c>
      <c r="Y14" s="358">
        <f t="shared" si="8"/>
        <v>0</v>
      </c>
      <c r="Z14" s="358">
        <f t="shared" si="8"/>
        <v>0</v>
      </c>
      <c r="AA14" s="358">
        <f t="shared" si="8"/>
        <v>0</v>
      </c>
      <c r="AB14" s="358">
        <f t="shared" si="8"/>
        <v>0</v>
      </c>
      <c r="AC14" s="358">
        <f t="shared" si="8"/>
        <v>0</v>
      </c>
      <c r="AD14" s="358">
        <f t="shared" si="8"/>
        <v>0</v>
      </c>
      <c r="AE14" s="358">
        <f t="shared" si="8"/>
        <v>0</v>
      </c>
      <c r="AF14" s="358">
        <f t="shared" si="8"/>
        <v>0</v>
      </c>
      <c r="AG14" s="358">
        <f t="shared" si="8"/>
        <v>0</v>
      </c>
      <c r="AH14" s="358">
        <f t="shared" si="8"/>
        <v>0</v>
      </c>
      <c r="AI14" s="358">
        <f t="shared" si="8"/>
        <v>0</v>
      </c>
      <c r="AJ14" s="358">
        <f t="shared" si="8"/>
        <v>0</v>
      </c>
      <c r="AK14" s="358">
        <f t="shared" si="8"/>
        <v>0</v>
      </c>
      <c r="AL14" s="358">
        <f t="shared" si="8"/>
        <v>0</v>
      </c>
      <c r="AM14" s="358">
        <f t="shared" si="8"/>
        <v>0</v>
      </c>
      <c r="AN14" s="358">
        <f t="shared" si="8"/>
        <v>0</v>
      </c>
      <c r="AO14" s="358">
        <f t="shared" si="8"/>
        <v>0</v>
      </c>
      <c r="AP14" s="358">
        <f t="shared" si="8"/>
        <v>0</v>
      </c>
      <c r="AQ14" s="358">
        <f t="shared" si="8"/>
        <v>0</v>
      </c>
      <c r="AR14" s="358">
        <f t="shared" si="8"/>
        <v>0</v>
      </c>
      <c r="AS14" s="358">
        <f t="shared" si="8"/>
        <v>0</v>
      </c>
      <c r="AT14" s="358">
        <f t="shared" si="8"/>
        <v>0</v>
      </c>
      <c r="AU14" s="358">
        <f t="shared" si="8"/>
        <v>0</v>
      </c>
      <c r="AV14" s="358">
        <f t="shared" si="8"/>
        <v>0</v>
      </c>
      <c r="AW14" s="358">
        <f t="shared" si="8"/>
        <v>0</v>
      </c>
      <c r="AX14" s="358">
        <f t="shared" si="8"/>
        <v>0</v>
      </c>
      <c r="AY14" s="358">
        <f t="shared" si="8"/>
        <v>0</v>
      </c>
      <c r="AZ14" s="358">
        <f t="shared" si="8"/>
        <v>0</v>
      </c>
      <c r="BA14" s="358">
        <f t="shared" si="8"/>
        <v>0</v>
      </c>
      <c r="BB14" s="358">
        <f t="shared" si="8"/>
        <v>0</v>
      </c>
      <c r="BC14" s="358">
        <f t="shared" si="8"/>
        <v>0</v>
      </c>
      <c r="BD14" s="358">
        <f t="shared" si="8"/>
        <v>0</v>
      </c>
      <c r="BE14" s="358">
        <f t="shared" si="8"/>
        <v>0</v>
      </c>
      <c r="BF14" s="358">
        <f t="shared" si="8"/>
        <v>0</v>
      </c>
      <c r="BG14" s="358">
        <f t="shared" si="8"/>
        <v>0</v>
      </c>
      <c r="BH14" s="358">
        <f t="shared" si="8"/>
        <v>0</v>
      </c>
      <c r="BI14" s="358">
        <f t="shared" si="8"/>
        <v>0</v>
      </c>
      <c r="BJ14" s="358">
        <f t="shared" si="8"/>
        <v>0</v>
      </c>
      <c r="BK14" s="358">
        <f t="shared" si="8"/>
        <v>0</v>
      </c>
      <c r="BL14" s="358">
        <f t="shared" si="8"/>
        <v>0</v>
      </c>
      <c r="BM14" s="358">
        <f t="shared" si="8"/>
        <v>0</v>
      </c>
      <c r="BN14" s="358">
        <f t="shared" si="8"/>
        <v>0</v>
      </c>
      <c r="BO14" s="358">
        <f t="shared" si="8"/>
        <v>0</v>
      </c>
      <c r="BP14" s="358">
        <f t="shared" ref="BP14:CG14" si="9">COUNTA(BP15)/$A14</f>
        <v>0</v>
      </c>
      <c r="BQ14" s="358">
        <f t="shared" si="9"/>
        <v>0</v>
      </c>
      <c r="BR14" s="358">
        <f t="shared" si="9"/>
        <v>0</v>
      </c>
      <c r="BS14" s="358">
        <f t="shared" si="9"/>
        <v>0</v>
      </c>
      <c r="BT14" s="358">
        <f t="shared" si="9"/>
        <v>0</v>
      </c>
      <c r="BU14" s="358">
        <f t="shared" si="9"/>
        <v>0</v>
      </c>
      <c r="BV14" s="358">
        <f t="shared" si="9"/>
        <v>0</v>
      </c>
      <c r="BW14" s="358">
        <f t="shared" si="9"/>
        <v>0</v>
      </c>
      <c r="BX14" s="358">
        <f t="shared" si="9"/>
        <v>0</v>
      </c>
      <c r="BY14" s="358">
        <f t="shared" si="9"/>
        <v>0</v>
      </c>
      <c r="BZ14" s="358">
        <f t="shared" si="9"/>
        <v>0</v>
      </c>
      <c r="CA14" s="358">
        <f t="shared" si="9"/>
        <v>0</v>
      </c>
      <c r="CB14" s="358">
        <f t="shared" si="9"/>
        <v>0</v>
      </c>
      <c r="CC14" s="358">
        <f t="shared" si="9"/>
        <v>0</v>
      </c>
      <c r="CD14" s="358">
        <f t="shared" si="9"/>
        <v>0</v>
      </c>
      <c r="CE14" s="358">
        <f t="shared" si="9"/>
        <v>0</v>
      </c>
      <c r="CF14" s="358">
        <f t="shared" si="9"/>
        <v>0</v>
      </c>
      <c r="CG14" s="358">
        <f t="shared" si="9"/>
        <v>0</v>
      </c>
    </row>
    <row r="15" spans="1:88" s="31" customFormat="1" ht="15.75" x14ac:dyDescent="0.15">
      <c r="A15" s="84"/>
      <c r="B15" s="89" t="str">
        <f>Compétences!F15</f>
        <v>Échanger avec les technologies de l’information et de la communication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2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2"/>
      <c r="CC15" s="362"/>
      <c r="CD15" s="362"/>
      <c r="CE15" s="362"/>
      <c r="CF15" s="362"/>
      <c r="CG15" s="362"/>
    </row>
    <row r="16" spans="1:88" s="193" customFormat="1" ht="8.25" hidden="1" customHeight="1" x14ac:dyDescent="0.15">
      <c r="A16" s="29"/>
      <c r="B16" s="89"/>
      <c r="C16" s="190">
        <f>COUNTA(C4)</f>
        <v>0</v>
      </c>
      <c r="D16" s="190">
        <f t="shared" ref="D16:AJ16" si="10">COUNTA(D4)</f>
        <v>0</v>
      </c>
      <c r="E16" s="190">
        <f t="shared" si="10"/>
        <v>0</v>
      </c>
      <c r="F16" s="190">
        <f t="shared" si="10"/>
        <v>0</v>
      </c>
      <c r="G16" s="190">
        <f t="shared" si="10"/>
        <v>0</v>
      </c>
      <c r="H16" s="190">
        <f t="shared" si="10"/>
        <v>0</v>
      </c>
      <c r="I16" s="190">
        <f t="shared" si="10"/>
        <v>0</v>
      </c>
      <c r="J16" s="190">
        <f t="shared" si="10"/>
        <v>0</v>
      </c>
      <c r="K16" s="190">
        <f t="shared" si="10"/>
        <v>0</v>
      </c>
      <c r="L16" s="190">
        <f t="shared" si="10"/>
        <v>0</v>
      </c>
      <c r="M16" s="190">
        <f t="shared" si="10"/>
        <v>0</v>
      </c>
      <c r="N16" s="190">
        <f t="shared" si="10"/>
        <v>0</v>
      </c>
      <c r="O16" s="190">
        <f t="shared" si="10"/>
        <v>0</v>
      </c>
      <c r="P16" s="190">
        <f t="shared" si="10"/>
        <v>0</v>
      </c>
      <c r="Q16" s="190">
        <f t="shared" si="10"/>
        <v>0</v>
      </c>
      <c r="R16" s="190">
        <f t="shared" si="10"/>
        <v>0</v>
      </c>
      <c r="S16" s="190">
        <f t="shared" si="10"/>
        <v>0</v>
      </c>
      <c r="T16" s="190">
        <f t="shared" si="10"/>
        <v>0</v>
      </c>
      <c r="U16" s="190">
        <f t="shared" si="10"/>
        <v>0</v>
      </c>
      <c r="V16" s="190">
        <f t="shared" si="10"/>
        <v>0</v>
      </c>
      <c r="W16" s="190">
        <f t="shared" si="10"/>
        <v>0</v>
      </c>
      <c r="X16" s="190">
        <f t="shared" si="10"/>
        <v>0</v>
      </c>
      <c r="Y16" s="190">
        <f t="shared" si="10"/>
        <v>0</v>
      </c>
      <c r="Z16" s="190">
        <f t="shared" si="10"/>
        <v>0</v>
      </c>
      <c r="AA16" s="190">
        <f t="shared" si="10"/>
        <v>0</v>
      </c>
      <c r="AB16" s="190">
        <f t="shared" si="10"/>
        <v>0</v>
      </c>
      <c r="AC16" s="190">
        <f t="shared" si="10"/>
        <v>0</v>
      </c>
      <c r="AD16" s="190">
        <f t="shared" si="10"/>
        <v>0</v>
      </c>
      <c r="AE16" s="190">
        <f t="shared" si="10"/>
        <v>0</v>
      </c>
      <c r="AF16" s="190">
        <f t="shared" si="10"/>
        <v>0</v>
      </c>
      <c r="AG16" s="190">
        <f t="shared" si="10"/>
        <v>0</v>
      </c>
      <c r="AH16" s="190">
        <f t="shared" si="10"/>
        <v>0</v>
      </c>
      <c r="AI16" s="190">
        <f t="shared" si="10"/>
        <v>0</v>
      </c>
      <c r="AJ16" s="190">
        <f t="shared" si="10"/>
        <v>0</v>
      </c>
      <c r="AK16" s="190">
        <f t="shared" ref="AK16:CG16" si="11">COUNTA(AK4)</f>
        <v>0</v>
      </c>
      <c r="AL16" s="190">
        <f t="shared" si="11"/>
        <v>0</v>
      </c>
      <c r="AM16" s="190">
        <f t="shared" si="11"/>
        <v>0</v>
      </c>
      <c r="AN16" s="190">
        <f t="shared" si="11"/>
        <v>0</v>
      </c>
      <c r="AO16" s="190">
        <f t="shared" si="11"/>
        <v>0</v>
      </c>
      <c r="AP16" s="190">
        <f t="shared" si="11"/>
        <v>0</v>
      </c>
      <c r="AQ16" s="190">
        <f t="shared" si="11"/>
        <v>0</v>
      </c>
      <c r="AR16" s="190">
        <f t="shared" si="11"/>
        <v>0</v>
      </c>
      <c r="AS16" s="190">
        <f t="shared" si="11"/>
        <v>0</v>
      </c>
      <c r="AT16" s="190">
        <f t="shared" si="11"/>
        <v>0</v>
      </c>
      <c r="AU16" s="190">
        <f t="shared" si="11"/>
        <v>0</v>
      </c>
      <c r="AV16" s="190">
        <f t="shared" si="11"/>
        <v>0</v>
      </c>
      <c r="AW16" s="190">
        <f t="shared" si="11"/>
        <v>0</v>
      </c>
      <c r="AX16" s="190">
        <f t="shared" si="11"/>
        <v>0</v>
      </c>
      <c r="AY16" s="190">
        <f t="shared" si="11"/>
        <v>0</v>
      </c>
      <c r="AZ16" s="190">
        <f t="shared" si="11"/>
        <v>0</v>
      </c>
      <c r="BA16" s="190">
        <f t="shared" si="11"/>
        <v>0</v>
      </c>
      <c r="BB16" s="190">
        <f t="shared" si="11"/>
        <v>0</v>
      </c>
      <c r="BC16" s="190">
        <f t="shared" si="11"/>
        <v>0</v>
      </c>
      <c r="BD16" s="190">
        <f t="shared" si="11"/>
        <v>0</v>
      </c>
      <c r="BE16" s="190">
        <f t="shared" si="11"/>
        <v>0</v>
      </c>
      <c r="BF16" s="190">
        <f t="shared" si="11"/>
        <v>0</v>
      </c>
      <c r="BG16" s="190">
        <f t="shared" si="11"/>
        <v>0</v>
      </c>
      <c r="BH16" s="190">
        <f t="shared" si="11"/>
        <v>0</v>
      </c>
      <c r="BI16" s="190">
        <f t="shared" si="11"/>
        <v>0</v>
      </c>
      <c r="BJ16" s="190">
        <f t="shared" si="11"/>
        <v>0</v>
      </c>
      <c r="BK16" s="190">
        <f t="shared" si="11"/>
        <v>0</v>
      </c>
      <c r="BL16" s="190">
        <f t="shared" si="11"/>
        <v>0</v>
      </c>
      <c r="BM16" s="190">
        <f t="shared" si="11"/>
        <v>0</v>
      </c>
      <c r="BN16" s="190">
        <f t="shared" si="11"/>
        <v>0</v>
      </c>
      <c r="BO16" s="190">
        <f t="shared" si="11"/>
        <v>0</v>
      </c>
      <c r="BP16" s="190">
        <f t="shared" si="11"/>
        <v>0</v>
      </c>
      <c r="BQ16" s="190">
        <f t="shared" si="11"/>
        <v>0</v>
      </c>
      <c r="BR16" s="190">
        <f t="shared" si="11"/>
        <v>0</v>
      </c>
      <c r="BS16" s="190">
        <f t="shared" si="11"/>
        <v>0</v>
      </c>
      <c r="BT16" s="190">
        <f t="shared" si="11"/>
        <v>0</v>
      </c>
      <c r="BU16" s="190">
        <f t="shared" si="11"/>
        <v>0</v>
      </c>
      <c r="BV16" s="190">
        <f t="shared" si="11"/>
        <v>0</v>
      </c>
      <c r="BW16" s="190">
        <f t="shared" si="11"/>
        <v>0</v>
      </c>
      <c r="BX16" s="190">
        <f t="shared" si="11"/>
        <v>0</v>
      </c>
      <c r="BY16" s="190">
        <f t="shared" si="11"/>
        <v>0</v>
      </c>
      <c r="BZ16" s="190">
        <f t="shared" si="11"/>
        <v>0</v>
      </c>
      <c r="CA16" s="190">
        <f t="shared" si="11"/>
        <v>0</v>
      </c>
      <c r="CB16" s="190">
        <f t="shared" si="11"/>
        <v>0</v>
      </c>
      <c r="CC16" s="190">
        <f t="shared" si="11"/>
        <v>0</v>
      </c>
      <c r="CD16" s="190">
        <f t="shared" si="11"/>
        <v>0</v>
      </c>
      <c r="CE16" s="190">
        <f t="shared" si="11"/>
        <v>0</v>
      </c>
      <c r="CF16" s="190">
        <f t="shared" si="11"/>
        <v>0</v>
      </c>
      <c r="CG16" s="190">
        <f t="shared" si="11"/>
        <v>0</v>
      </c>
    </row>
    <row r="17" spans="1:85" s="193" customFormat="1" ht="8.25" hidden="1" customHeight="1" x14ac:dyDescent="0.15">
      <c r="A17" s="29"/>
      <c r="B17" s="89"/>
      <c r="C17" s="190">
        <f>COUNTA(C6)</f>
        <v>0</v>
      </c>
      <c r="D17" s="190">
        <f t="shared" ref="D17:AJ17" si="12">COUNTA(D6)</f>
        <v>0</v>
      </c>
      <c r="E17" s="190">
        <f t="shared" si="12"/>
        <v>0</v>
      </c>
      <c r="F17" s="190">
        <f t="shared" si="12"/>
        <v>0</v>
      </c>
      <c r="G17" s="190">
        <f t="shared" si="12"/>
        <v>0</v>
      </c>
      <c r="H17" s="190">
        <f t="shared" si="12"/>
        <v>0</v>
      </c>
      <c r="I17" s="190">
        <f t="shared" si="12"/>
        <v>0</v>
      </c>
      <c r="J17" s="190">
        <f t="shared" si="12"/>
        <v>0</v>
      </c>
      <c r="K17" s="190">
        <f t="shared" si="12"/>
        <v>0</v>
      </c>
      <c r="L17" s="190">
        <f t="shared" si="12"/>
        <v>0</v>
      </c>
      <c r="M17" s="190">
        <f t="shared" si="12"/>
        <v>0</v>
      </c>
      <c r="N17" s="190">
        <f t="shared" si="12"/>
        <v>0</v>
      </c>
      <c r="O17" s="190">
        <f t="shared" si="12"/>
        <v>0</v>
      </c>
      <c r="P17" s="190">
        <f t="shared" si="12"/>
        <v>0</v>
      </c>
      <c r="Q17" s="190">
        <f t="shared" si="12"/>
        <v>0</v>
      </c>
      <c r="R17" s="190">
        <f t="shared" si="12"/>
        <v>0</v>
      </c>
      <c r="S17" s="190">
        <f t="shared" si="12"/>
        <v>0</v>
      </c>
      <c r="T17" s="190">
        <f t="shared" si="12"/>
        <v>0</v>
      </c>
      <c r="U17" s="190">
        <f t="shared" si="12"/>
        <v>0</v>
      </c>
      <c r="V17" s="190">
        <f t="shared" si="12"/>
        <v>0</v>
      </c>
      <c r="W17" s="190">
        <f t="shared" si="12"/>
        <v>0</v>
      </c>
      <c r="X17" s="190">
        <f t="shared" si="12"/>
        <v>0</v>
      </c>
      <c r="Y17" s="190">
        <f t="shared" si="12"/>
        <v>0</v>
      </c>
      <c r="Z17" s="190">
        <f t="shared" si="12"/>
        <v>0</v>
      </c>
      <c r="AA17" s="190">
        <f t="shared" si="12"/>
        <v>0</v>
      </c>
      <c r="AB17" s="190">
        <f t="shared" si="12"/>
        <v>0</v>
      </c>
      <c r="AC17" s="190">
        <f t="shared" si="12"/>
        <v>0</v>
      </c>
      <c r="AD17" s="190">
        <f t="shared" si="12"/>
        <v>0</v>
      </c>
      <c r="AE17" s="190">
        <f t="shared" si="12"/>
        <v>0</v>
      </c>
      <c r="AF17" s="190">
        <f t="shared" si="12"/>
        <v>0</v>
      </c>
      <c r="AG17" s="190">
        <f t="shared" si="12"/>
        <v>0</v>
      </c>
      <c r="AH17" s="190">
        <f t="shared" si="12"/>
        <v>0</v>
      </c>
      <c r="AI17" s="190">
        <f t="shared" si="12"/>
        <v>0</v>
      </c>
      <c r="AJ17" s="190">
        <f t="shared" si="12"/>
        <v>0</v>
      </c>
      <c r="AK17" s="190">
        <f t="shared" ref="AK17:CG17" si="13">COUNTA(AK6)</f>
        <v>0</v>
      </c>
      <c r="AL17" s="190">
        <f t="shared" si="13"/>
        <v>0</v>
      </c>
      <c r="AM17" s="190">
        <f t="shared" si="13"/>
        <v>0</v>
      </c>
      <c r="AN17" s="190">
        <f t="shared" si="13"/>
        <v>0</v>
      </c>
      <c r="AO17" s="190">
        <f t="shared" si="13"/>
        <v>0</v>
      </c>
      <c r="AP17" s="190">
        <f t="shared" si="13"/>
        <v>0</v>
      </c>
      <c r="AQ17" s="190">
        <f t="shared" si="13"/>
        <v>0</v>
      </c>
      <c r="AR17" s="190">
        <f t="shared" si="13"/>
        <v>0</v>
      </c>
      <c r="AS17" s="190">
        <f t="shared" si="13"/>
        <v>0</v>
      </c>
      <c r="AT17" s="190">
        <f t="shared" si="13"/>
        <v>0</v>
      </c>
      <c r="AU17" s="190">
        <f t="shared" si="13"/>
        <v>0</v>
      </c>
      <c r="AV17" s="190">
        <f t="shared" si="13"/>
        <v>0</v>
      </c>
      <c r="AW17" s="190">
        <f t="shared" si="13"/>
        <v>0</v>
      </c>
      <c r="AX17" s="190">
        <f t="shared" si="13"/>
        <v>0</v>
      </c>
      <c r="AY17" s="190">
        <f t="shared" si="13"/>
        <v>0</v>
      </c>
      <c r="AZ17" s="190">
        <f t="shared" si="13"/>
        <v>0</v>
      </c>
      <c r="BA17" s="190">
        <f t="shared" si="13"/>
        <v>0</v>
      </c>
      <c r="BB17" s="190">
        <f t="shared" si="13"/>
        <v>0</v>
      </c>
      <c r="BC17" s="190">
        <f t="shared" si="13"/>
        <v>0</v>
      </c>
      <c r="BD17" s="190">
        <f t="shared" si="13"/>
        <v>0</v>
      </c>
      <c r="BE17" s="190">
        <f t="shared" si="13"/>
        <v>0</v>
      </c>
      <c r="BF17" s="190">
        <f t="shared" si="13"/>
        <v>0</v>
      </c>
      <c r="BG17" s="190">
        <f t="shared" si="13"/>
        <v>0</v>
      </c>
      <c r="BH17" s="190">
        <f t="shared" si="13"/>
        <v>0</v>
      </c>
      <c r="BI17" s="190">
        <f t="shared" si="13"/>
        <v>0</v>
      </c>
      <c r="BJ17" s="190">
        <f t="shared" si="13"/>
        <v>0</v>
      </c>
      <c r="BK17" s="190">
        <f t="shared" si="13"/>
        <v>0</v>
      </c>
      <c r="BL17" s="190">
        <f t="shared" si="13"/>
        <v>0</v>
      </c>
      <c r="BM17" s="190">
        <f t="shared" si="13"/>
        <v>0</v>
      </c>
      <c r="BN17" s="190">
        <f t="shared" si="13"/>
        <v>0</v>
      </c>
      <c r="BO17" s="190">
        <f t="shared" si="13"/>
        <v>0</v>
      </c>
      <c r="BP17" s="190">
        <f t="shared" si="13"/>
        <v>0</v>
      </c>
      <c r="BQ17" s="190">
        <f t="shared" si="13"/>
        <v>0</v>
      </c>
      <c r="BR17" s="190">
        <f t="shared" si="13"/>
        <v>0</v>
      </c>
      <c r="BS17" s="190">
        <f t="shared" si="13"/>
        <v>0</v>
      </c>
      <c r="BT17" s="190">
        <f t="shared" si="13"/>
        <v>0</v>
      </c>
      <c r="BU17" s="190">
        <f t="shared" si="13"/>
        <v>0</v>
      </c>
      <c r="BV17" s="190">
        <f t="shared" si="13"/>
        <v>0</v>
      </c>
      <c r="BW17" s="190">
        <f t="shared" si="13"/>
        <v>0</v>
      </c>
      <c r="BX17" s="190">
        <f t="shared" si="13"/>
        <v>0</v>
      </c>
      <c r="BY17" s="190">
        <f t="shared" si="13"/>
        <v>0</v>
      </c>
      <c r="BZ17" s="190">
        <f t="shared" si="13"/>
        <v>0</v>
      </c>
      <c r="CA17" s="190">
        <f t="shared" si="13"/>
        <v>0</v>
      </c>
      <c r="CB17" s="190">
        <f t="shared" si="13"/>
        <v>0</v>
      </c>
      <c r="CC17" s="190">
        <f t="shared" si="13"/>
        <v>0</v>
      </c>
      <c r="CD17" s="190">
        <f t="shared" si="13"/>
        <v>0</v>
      </c>
      <c r="CE17" s="190">
        <f t="shared" si="13"/>
        <v>0</v>
      </c>
      <c r="CF17" s="190">
        <f t="shared" si="13"/>
        <v>0</v>
      </c>
      <c r="CG17" s="190">
        <f t="shared" si="13"/>
        <v>0</v>
      </c>
    </row>
    <row r="18" spans="1:85" s="193" customFormat="1" ht="8.25" hidden="1" customHeight="1" x14ac:dyDescent="0.15">
      <c r="A18" s="29"/>
      <c r="B18" s="97"/>
      <c r="C18" s="190">
        <f>COUNTA(C8:C9)</f>
        <v>0</v>
      </c>
      <c r="D18" s="190">
        <f t="shared" ref="D18:AJ18" si="14">COUNTA(D8:D9)</f>
        <v>0</v>
      </c>
      <c r="E18" s="190">
        <f t="shared" si="14"/>
        <v>0</v>
      </c>
      <c r="F18" s="190">
        <f t="shared" si="14"/>
        <v>0</v>
      </c>
      <c r="G18" s="190">
        <f t="shared" si="14"/>
        <v>0</v>
      </c>
      <c r="H18" s="190">
        <f t="shared" si="14"/>
        <v>0</v>
      </c>
      <c r="I18" s="190">
        <f t="shared" si="14"/>
        <v>0</v>
      </c>
      <c r="J18" s="190">
        <f t="shared" si="14"/>
        <v>0</v>
      </c>
      <c r="K18" s="190">
        <f t="shared" si="14"/>
        <v>0</v>
      </c>
      <c r="L18" s="190">
        <f t="shared" si="14"/>
        <v>0</v>
      </c>
      <c r="M18" s="190">
        <f t="shared" si="14"/>
        <v>0</v>
      </c>
      <c r="N18" s="190">
        <f t="shared" si="14"/>
        <v>0</v>
      </c>
      <c r="O18" s="190">
        <f t="shared" si="14"/>
        <v>0</v>
      </c>
      <c r="P18" s="190">
        <f t="shared" si="14"/>
        <v>0</v>
      </c>
      <c r="Q18" s="190">
        <f t="shared" si="14"/>
        <v>0</v>
      </c>
      <c r="R18" s="190">
        <f t="shared" si="14"/>
        <v>0</v>
      </c>
      <c r="S18" s="190">
        <f t="shared" si="14"/>
        <v>0</v>
      </c>
      <c r="T18" s="190">
        <f t="shared" si="14"/>
        <v>0</v>
      </c>
      <c r="U18" s="190">
        <f t="shared" si="14"/>
        <v>0</v>
      </c>
      <c r="V18" s="190">
        <f t="shared" si="14"/>
        <v>0</v>
      </c>
      <c r="W18" s="190">
        <f t="shared" si="14"/>
        <v>0</v>
      </c>
      <c r="X18" s="190">
        <f t="shared" si="14"/>
        <v>0</v>
      </c>
      <c r="Y18" s="190">
        <f t="shared" si="14"/>
        <v>0</v>
      </c>
      <c r="Z18" s="190">
        <f t="shared" si="14"/>
        <v>0</v>
      </c>
      <c r="AA18" s="190">
        <f t="shared" si="14"/>
        <v>0</v>
      </c>
      <c r="AB18" s="190">
        <f t="shared" si="14"/>
        <v>0</v>
      </c>
      <c r="AC18" s="190">
        <f t="shared" si="14"/>
        <v>0</v>
      </c>
      <c r="AD18" s="190">
        <f t="shared" si="14"/>
        <v>0</v>
      </c>
      <c r="AE18" s="190">
        <f t="shared" si="14"/>
        <v>0</v>
      </c>
      <c r="AF18" s="190">
        <f t="shared" si="14"/>
        <v>0</v>
      </c>
      <c r="AG18" s="190">
        <f t="shared" si="14"/>
        <v>0</v>
      </c>
      <c r="AH18" s="190">
        <f t="shared" si="14"/>
        <v>0</v>
      </c>
      <c r="AI18" s="190">
        <f t="shared" si="14"/>
        <v>0</v>
      </c>
      <c r="AJ18" s="190">
        <f t="shared" si="14"/>
        <v>0</v>
      </c>
      <c r="AK18" s="190">
        <f t="shared" ref="AK18:CG18" si="15">COUNTA(AK8:AK9)</f>
        <v>0</v>
      </c>
      <c r="AL18" s="190">
        <f t="shared" si="15"/>
        <v>0</v>
      </c>
      <c r="AM18" s="190">
        <f t="shared" si="15"/>
        <v>0</v>
      </c>
      <c r="AN18" s="190">
        <f t="shared" si="15"/>
        <v>0</v>
      </c>
      <c r="AO18" s="190">
        <f t="shared" si="15"/>
        <v>0</v>
      </c>
      <c r="AP18" s="190">
        <f t="shared" si="15"/>
        <v>0</v>
      </c>
      <c r="AQ18" s="190">
        <f t="shared" si="15"/>
        <v>0</v>
      </c>
      <c r="AR18" s="190">
        <f t="shared" si="15"/>
        <v>0</v>
      </c>
      <c r="AS18" s="190">
        <f t="shared" si="15"/>
        <v>0</v>
      </c>
      <c r="AT18" s="190">
        <f t="shared" si="15"/>
        <v>0</v>
      </c>
      <c r="AU18" s="190">
        <f t="shared" si="15"/>
        <v>0</v>
      </c>
      <c r="AV18" s="190">
        <f t="shared" si="15"/>
        <v>0</v>
      </c>
      <c r="AW18" s="190">
        <f t="shared" si="15"/>
        <v>0</v>
      </c>
      <c r="AX18" s="190">
        <f t="shared" si="15"/>
        <v>0</v>
      </c>
      <c r="AY18" s="190">
        <f t="shared" si="15"/>
        <v>0</v>
      </c>
      <c r="AZ18" s="190">
        <f t="shared" si="15"/>
        <v>0</v>
      </c>
      <c r="BA18" s="190">
        <f t="shared" si="15"/>
        <v>0</v>
      </c>
      <c r="BB18" s="190">
        <f t="shared" si="15"/>
        <v>0</v>
      </c>
      <c r="BC18" s="190">
        <f t="shared" si="15"/>
        <v>0</v>
      </c>
      <c r="BD18" s="190">
        <f t="shared" si="15"/>
        <v>0</v>
      </c>
      <c r="BE18" s="190">
        <f t="shared" si="15"/>
        <v>0</v>
      </c>
      <c r="BF18" s="190">
        <f t="shared" si="15"/>
        <v>0</v>
      </c>
      <c r="BG18" s="190">
        <f t="shared" si="15"/>
        <v>0</v>
      </c>
      <c r="BH18" s="190">
        <f t="shared" si="15"/>
        <v>0</v>
      </c>
      <c r="BI18" s="190">
        <f t="shared" si="15"/>
        <v>0</v>
      </c>
      <c r="BJ18" s="190">
        <f t="shared" si="15"/>
        <v>0</v>
      </c>
      <c r="BK18" s="190">
        <f t="shared" si="15"/>
        <v>0</v>
      </c>
      <c r="BL18" s="190">
        <f t="shared" si="15"/>
        <v>0</v>
      </c>
      <c r="BM18" s="190">
        <f t="shared" si="15"/>
        <v>0</v>
      </c>
      <c r="BN18" s="190">
        <f t="shared" si="15"/>
        <v>0</v>
      </c>
      <c r="BO18" s="190">
        <f t="shared" si="15"/>
        <v>0</v>
      </c>
      <c r="BP18" s="190">
        <f t="shared" si="15"/>
        <v>0</v>
      </c>
      <c r="BQ18" s="190">
        <f t="shared" si="15"/>
        <v>0</v>
      </c>
      <c r="BR18" s="190">
        <f t="shared" si="15"/>
        <v>0</v>
      </c>
      <c r="BS18" s="190">
        <f t="shared" si="15"/>
        <v>0</v>
      </c>
      <c r="BT18" s="190">
        <f t="shared" si="15"/>
        <v>0</v>
      </c>
      <c r="BU18" s="190">
        <f t="shared" si="15"/>
        <v>0</v>
      </c>
      <c r="BV18" s="190">
        <f t="shared" si="15"/>
        <v>0</v>
      </c>
      <c r="BW18" s="190">
        <f t="shared" si="15"/>
        <v>0</v>
      </c>
      <c r="BX18" s="190">
        <f t="shared" si="15"/>
        <v>0</v>
      </c>
      <c r="BY18" s="190">
        <f t="shared" si="15"/>
        <v>0</v>
      </c>
      <c r="BZ18" s="190">
        <f t="shared" si="15"/>
        <v>0</v>
      </c>
      <c r="CA18" s="190">
        <f t="shared" si="15"/>
        <v>0</v>
      </c>
      <c r="CB18" s="190">
        <f t="shared" si="15"/>
        <v>0</v>
      </c>
      <c r="CC18" s="190">
        <f t="shared" si="15"/>
        <v>0</v>
      </c>
      <c r="CD18" s="190">
        <f t="shared" si="15"/>
        <v>0</v>
      </c>
      <c r="CE18" s="190">
        <f t="shared" si="15"/>
        <v>0</v>
      </c>
      <c r="CF18" s="190">
        <f t="shared" si="15"/>
        <v>0</v>
      </c>
      <c r="CG18" s="190">
        <f t="shared" si="15"/>
        <v>0</v>
      </c>
    </row>
    <row r="19" spans="1:85" s="193" customFormat="1" ht="8.25" hidden="1" customHeight="1" x14ac:dyDescent="0.15">
      <c r="A19" s="29"/>
      <c r="B19" s="98"/>
      <c r="C19" s="190">
        <f>COUNTA(C11:C13)</f>
        <v>0</v>
      </c>
      <c r="D19" s="190">
        <f t="shared" ref="D19:AJ19" si="16">COUNTA(D11:D13)</f>
        <v>0</v>
      </c>
      <c r="E19" s="190">
        <f t="shared" si="16"/>
        <v>0</v>
      </c>
      <c r="F19" s="190">
        <f t="shared" si="16"/>
        <v>0</v>
      </c>
      <c r="G19" s="190">
        <f t="shared" si="16"/>
        <v>0</v>
      </c>
      <c r="H19" s="190">
        <f t="shared" si="16"/>
        <v>0</v>
      </c>
      <c r="I19" s="190">
        <f t="shared" si="16"/>
        <v>0</v>
      </c>
      <c r="J19" s="190">
        <f t="shared" si="16"/>
        <v>0</v>
      </c>
      <c r="K19" s="190">
        <f t="shared" si="16"/>
        <v>0</v>
      </c>
      <c r="L19" s="190">
        <f t="shared" si="16"/>
        <v>0</v>
      </c>
      <c r="M19" s="190">
        <f t="shared" si="16"/>
        <v>0</v>
      </c>
      <c r="N19" s="190">
        <f t="shared" si="16"/>
        <v>0</v>
      </c>
      <c r="O19" s="190">
        <f t="shared" si="16"/>
        <v>0</v>
      </c>
      <c r="P19" s="190">
        <f t="shared" si="16"/>
        <v>0</v>
      </c>
      <c r="Q19" s="190">
        <f t="shared" si="16"/>
        <v>0</v>
      </c>
      <c r="R19" s="190">
        <f t="shared" si="16"/>
        <v>0</v>
      </c>
      <c r="S19" s="190">
        <f t="shared" si="16"/>
        <v>0</v>
      </c>
      <c r="T19" s="190">
        <f t="shared" si="16"/>
        <v>0</v>
      </c>
      <c r="U19" s="190">
        <f t="shared" si="16"/>
        <v>0</v>
      </c>
      <c r="V19" s="190">
        <f t="shared" si="16"/>
        <v>0</v>
      </c>
      <c r="W19" s="190">
        <f t="shared" si="16"/>
        <v>0</v>
      </c>
      <c r="X19" s="190">
        <f t="shared" si="16"/>
        <v>0</v>
      </c>
      <c r="Y19" s="190">
        <f t="shared" si="16"/>
        <v>0</v>
      </c>
      <c r="Z19" s="190">
        <f t="shared" si="16"/>
        <v>0</v>
      </c>
      <c r="AA19" s="190">
        <f t="shared" si="16"/>
        <v>0</v>
      </c>
      <c r="AB19" s="190">
        <f t="shared" si="16"/>
        <v>0</v>
      </c>
      <c r="AC19" s="190">
        <f t="shared" si="16"/>
        <v>0</v>
      </c>
      <c r="AD19" s="190">
        <f t="shared" si="16"/>
        <v>0</v>
      </c>
      <c r="AE19" s="190">
        <f t="shared" si="16"/>
        <v>0</v>
      </c>
      <c r="AF19" s="190">
        <f t="shared" si="16"/>
        <v>0</v>
      </c>
      <c r="AG19" s="190">
        <f t="shared" si="16"/>
        <v>0</v>
      </c>
      <c r="AH19" s="190">
        <f t="shared" si="16"/>
        <v>0</v>
      </c>
      <c r="AI19" s="190">
        <f t="shared" si="16"/>
        <v>0</v>
      </c>
      <c r="AJ19" s="190">
        <f t="shared" si="16"/>
        <v>0</v>
      </c>
      <c r="AK19" s="190">
        <f t="shared" ref="AK19:CG19" si="17">COUNTA(AK11:AK13)</f>
        <v>0</v>
      </c>
      <c r="AL19" s="190">
        <f t="shared" si="17"/>
        <v>0</v>
      </c>
      <c r="AM19" s="190">
        <f t="shared" si="17"/>
        <v>0</v>
      </c>
      <c r="AN19" s="190">
        <f t="shared" si="17"/>
        <v>0</v>
      </c>
      <c r="AO19" s="190">
        <f t="shared" si="17"/>
        <v>0</v>
      </c>
      <c r="AP19" s="190">
        <f t="shared" si="17"/>
        <v>0</v>
      </c>
      <c r="AQ19" s="190">
        <f t="shared" si="17"/>
        <v>0</v>
      </c>
      <c r="AR19" s="190">
        <f t="shared" si="17"/>
        <v>0</v>
      </c>
      <c r="AS19" s="190">
        <f t="shared" si="17"/>
        <v>0</v>
      </c>
      <c r="AT19" s="190">
        <f t="shared" si="17"/>
        <v>0</v>
      </c>
      <c r="AU19" s="190">
        <f t="shared" si="17"/>
        <v>0</v>
      </c>
      <c r="AV19" s="190">
        <f t="shared" si="17"/>
        <v>0</v>
      </c>
      <c r="AW19" s="190">
        <f t="shared" si="17"/>
        <v>0</v>
      </c>
      <c r="AX19" s="190">
        <f t="shared" si="17"/>
        <v>0</v>
      </c>
      <c r="AY19" s="190">
        <f t="shared" si="17"/>
        <v>0</v>
      </c>
      <c r="AZ19" s="190">
        <f t="shared" si="17"/>
        <v>0</v>
      </c>
      <c r="BA19" s="190">
        <f t="shared" si="17"/>
        <v>0</v>
      </c>
      <c r="BB19" s="190">
        <f t="shared" si="17"/>
        <v>0</v>
      </c>
      <c r="BC19" s="190">
        <f t="shared" si="17"/>
        <v>0</v>
      </c>
      <c r="BD19" s="190">
        <f t="shared" si="17"/>
        <v>0</v>
      </c>
      <c r="BE19" s="190">
        <f t="shared" si="17"/>
        <v>0</v>
      </c>
      <c r="BF19" s="190">
        <f t="shared" si="17"/>
        <v>0</v>
      </c>
      <c r="BG19" s="190">
        <f t="shared" si="17"/>
        <v>0</v>
      </c>
      <c r="BH19" s="190">
        <f t="shared" si="17"/>
        <v>0</v>
      </c>
      <c r="BI19" s="190">
        <f t="shared" si="17"/>
        <v>0</v>
      </c>
      <c r="BJ19" s="190">
        <f t="shared" si="17"/>
        <v>0</v>
      </c>
      <c r="BK19" s="190">
        <f t="shared" si="17"/>
        <v>0</v>
      </c>
      <c r="BL19" s="190">
        <f t="shared" si="17"/>
        <v>0</v>
      </c>
      <c r="BM19" s="190">
        <f t="shared" si="17"/>
        <v>0</v>
      </c>
      <c r="BN19" s="190">
        <f t="shared" si="17"/>
        <v>0</v>
      </c>
      <c r="BO19" s="190">
        <f t="shared" si="17"/>
        <v>0</v>
      </c>
      <c r="BP19" s="190">
        <f t="shared" si="17"/>
        <v>0</v>
      </c>
      <c r="BQ19" s="190">
        <f t="shared" si="17"/>
        <v>0</v>
      </c>
      <c r="BR19" s="190">
        <f t="shared" si="17"/>
        <v>0</v>
      </c>
      <c r="BS19" s="190">
        <f t="shared" si="17"/>
        <v>0</v>
      </c>
      <c r="BT19" s="190">
        <f t="shared" si="17"/>
        <v>0</v>
      </c>
      <c r="BU19" s="190">
        <f t="shared" si="17"/>
        <v>0</v>
      </c>
      <c r="BV19" s="190">
        <f t="shared" si="17"/>
        <v>0</v>
      </c>
      <c r="BW19" s="190">
        <f t="shared" si="17"/>
        <v>0</v>
      </c>
      <c r="BX19" s="190">
        <f t="shared" si="17"/>
        <v>0</v>
      </c>
      <c r="BY19" s="190">
        <f t="shared" si="17"/>
        <v>0</v>
      </c>
      <c r="BZ19" s="190">
        <f t="shared" si="17"/>
        <v>0</v>
      </c>
      <c r="CA19" s="190">
        <f t="shared" si="17"/>
        <v>0</v>
      </c>
      <c r="CB19" s="190">
        <f t="shared" si="17"/>
        <v>0</v>
      </c>
      <c r="CC19" s="190">
        <f t="shared" si="17"/>
        <v>0</v>
      </c>
      <c r="CD19" s="190">
        <f t="shared" si="17"/>
        <v>0</v>
      </c>
      <c r="CE19" s="190">
        <f t="shared" si="17"/>
        <v>0</v>
      </c>
      <c r="CF19" s="190">
        <f t="shared" si="17"/>
        <v>0</v>
      </c>
      <c r="CG19" s="190">
        <f t="shared" si="17"/>
        <v>0</v>
      </c>
    </row>
    <row r="20" spans="1:85" s="193" customFormat="1" ht="8.25" hidden="1" customHeight="1" x14ac:dyDescent="0.15">
      <c r="A20" s="29"/>
      <c r="B20" s="97"/>
      <c r="C20" s="190">
        <f>COUNTA(C15)</f>
        <v>0</v>
      </c>
      <c r="D20" s="190">
        <f t="shared" ref="D20:AJ20" si="18">COUNTA(D15)</f>
        <v>0</v>
      </c>
      <c r="E20" s="190">
        <f t="shared" si="18"/>
        <v>0</v>
      </c>
      <c r="F20" s="190">
        <f t="shared" si="18"/>
        <v>0</v>
      </c>
      <c r="G20" s="190">
        <f t="shared" si="18"/>
        <v>0</v>
      </c>
      <c r="H20" s="190">
        <f t="shared" si="18"/>
        <v>0</v>
      </c>
      <c r="I20" s="190">
        <f t="shared" si="18"/>
        <v>0</v>
      </c>
      <c r="J20" s="190">
        <f t="shared" si="18"/>
        <v>0</v>
      </c>
      <c r="K20" s="190">
        <f t="shared" si="18"/>
        <v>0</v>
      </c>
      <c r="L20" s="190">
        <f t="shared" si="18"/>
        <v>0</v>
      </c>
      <c r="M20" s="190">
        <f t="shared" si="18"/>
        <v>0</v>
      </c>
      <c r="N20" s="190">
        <f t="shared" si="18"/>
        <v>0</v>
      </c>
      <c r="O20" s="190">
        <f t="shared" si="18"/>
        <v>0</v>
      </c>
      <c r="P20" s="190">
        <f t="shared" si="18"/>
        <v>0</v>
      </c>
      <c r="Q20" s="190">
        <f t="shared" si="18"/>
        <v>0</v>
      </c>
      <c r="R20" s="190">
        <f t="shared" si="18"/>
        <v>0</v>
      </c>
      <c r="S20" s="190">
        <f t="shared" si="18"/>
        <v>0</v>
      </c>
      <c r="T20" s="190">
        <f t="shared" si="18"/>
        <v>0</v>
      </c>
      <c r="U20" s="190">
        <f t="shared" si="18"/>
        <v>0</v>
      </c>
      <c r="V20" s="190">
        <f t="shared" si="18"/>
        <v>0</v>
      </c>
      <c r="W20" s="190">
        <f t="shared" si="18"/>
        <v>0</v>
      </c>
      <c r="X20" s="190">
        <f t="shared" si="18"/>
        <v>0</v>
      </c>
      <c r="Y20" s="190">
        <f t="shared" si="18"/>
        <v>0</v>
      </c>
      <c r="Z20" s="190">
        <f t="shared" si="18"/>
        <v>0</v>
      </c>
      <c r="AA20" s="190">
        <f t="shared" si="18"/>
        <v>0</v>
      </c>
      <c r="AB20" s="190">
        <f t="shared" si="18"/>
        <v>0</v>
      </c>
      <c r="AC20" s="190">
        <f t="shared" si="18"/>
        <v>0</v>
      </c>
      <c r="AD20" s="190">
        <f t="shared" si="18"/>
        <v>0</v>
      </c>
      <c r="AE20" s="190">
        <f t="shared" si="18"/>
        <v>0</v>
      </c>
      <c r="AF20" s="190">
        <f t="shared" si="18"/>
        <v>0</v>
      </c>
      <c r="AG20" s="190">
        <f t="shared" si="18"/>
        <v>0</v>
      </c>
      <c r="AH20" s="190">
        <f t="shared" si="18"/>
        <v>0</v>
      </c>
      <c r="AI20" s="190">
        <f t="shared" si="18"/>
        <v>0</v>
      </c>
      <c r="AJ20" s="190">
        <f t="shared" si="18"/>
        <v>0</v>
      </c>
      <c r="AK20" s="190">
        <f t="shared" ref="AK20:CG20" si="19">COUNTA(AK15)</f>
        <v>0</v>
      </c>
      <c r="AL20" s="190">
        <f t="shared" si="19"/>
        <v>0</v>
      </c>
      <c r="AM20" s="190">
        <f t="shared" si="19"/>
        <v>0</v>
      </c>
      <c r="AN20" s="190">
        <f t="shared" si="19"/>
        <v>0</v>
      </c>
      <c r="AO20" s="190">
        <f t="shared" si="19"/>
        <v>0</v>
      </c>
      <c r="AP20" s="190">
        <f t="shared" si="19"/>
        <v>0</v>
      </c>
      <c r="AQ20" s="190">
        <f t="shared" si="19"/>
        <v>0</v>
      </c>
      <c r="AR20" s="190">
        <f t="shared" si="19"/>
        <v>0</v>
      </c>
      <c r="AS20" s="190">
        <f t="shared" si="19"/>
        <v>0</v>
      </c>
      <c r="AT20" s="190">
        <f t="shared" si="19"/>
        <v>0</v>
      </c>
      <c r="AU20" s="190">
        <f t="shared" si="19"/>
        <v>0</v>
      </c>
      <c r="AV20" s="190">
        <f t="shared" si="19"/>
        <v>0</v>
      </c>
      <c r="AW20" s="190">
        <f t="shared" si="19"/>
        <v>0</v>
      </c>
      <c r="AX20" s="190">
        <f t="shared" si="19"/>
        <v>0</v>
      </c>
      <c r="AY20" s="190">
        <f t="shared" si="19"/>
        <v>0</v>
      </c>
      <c r="AZ20" s="190">
        <f t="shared" si="19"/>
        <v>0</v>
      </c>
      <c r="BA20" s="190">
        <f t="shared" si="19"/>
        <v>0</v>
      </c>
      <c r="BB20" s="190">
        <f t="shared" si="19"/>
        <v>0</v>
      </c>
      <c r="BC20" s="190">
        <f t="shared" si="19"/>
        <v>0</v>
      </c>
      <c r="BD20" s="190">
        <f t="shared" si="19"/>
        <v>0</v>
      </c>
      <c r="BE20" s="190">
        <f t="shared" si="19"/>
        <v>0</v>
      </c>
      <c r="BF20" s="190">
        <f t="shared" si="19"/>
        <v>0</v>
      </c>
      <c r="BG20" s="190">
        <f t="shared" si="19"/>
        <v>0</v>
      </c>
      <c r="BH20" s="190">
        <f t="shared" si="19"/>
        <v>0</v>
      </c>
      <c r="BI20" s="190">
        <f t="shared" si="19"/>
        <v>0</v>
      </c>
      <c r="BJ20" s="190">
        <f t="shared" si="19"/>
        <v>0</v>
      </c>
      <c r="BK20" s="190">
        <f t="shared" si="19"/>
        <v>0</v>
      </c>
      <c r="BL20" s="190">
        <f t="shared" si="19"/>
        <v>0</v>
      </c>
      <c r="BM20" s="190">
        <f t="shared" si="19"/>
        <v>0</v>
      </c>
      <c r="BN20" s="190">
        <f t="shared" si="19"/>
        <v>0</v>
      </c>
      <c r="BO20" s="190">
        <f t="shared" si="19"/>
        <v>0</v>
      </c>
      <c r="BP20" s="190">
        <f t="shared" si="19"/>
        <v>0</v>
      </c>
      <c r="BQ20" s="190">
        <f t="shared" si="19"/>
        <v>0</v>
      </c>
      <c r="BR20" s="190">
        <f t="shared" si="19"/>
        <v>0</v>
      </c>
      <c r="BS20" s="190">
        <f t="shared" si="19"/>
        <v>0</v>
      </c>
      <c r="BT20" s="190">
        <f t="shared" si="19"/>
        <v>0</v>
      </c>
      <c r="BU20" s="190">
        <f t="shared" si="19"/>
        <v>0</v>
      </c>
      <c r="BV20" s="190">
        <f t="shared" si="19"/>
        <v>0</v>
      </c>
      <c r="BW20" s="190">
        <f t="shared" si="19"/>
        <v>0</v>
      </c>
      <c r="BX20" s="190">
        <f t="shared" si="19"/>
        <v>0</v>
      </c>
      <c r="BY20" s="190">
        <f t="shared" si="19"/>
        <v>0</v>
      </c>
      <c r="BZ20" s="190">
        <f t="shared" si="19"/>
        <v>0</v>
      </c>
      <c r="CA20" s="190">
        <f t="shared" si="19"/>
        <v>0</v>
      </c>
      <c r="CB20" s="190">
        <f t="shared" si="19"/>
        <v>0</v>
      </c>
      <c r="CC20" s="190">
        <f t="shared" si="19"/>
        <v>0</v>
      </c>
      <c r="CD20" s="190">
        <f t="shared" si="19"/>
        <v>0</v>
      </c>
      <c r="CE20" s="190">
        <f t="shared" si="19"/>
        <v>0</v>
      </c>
      <c r="CF20" s="190">
        <f t="shared" si="19"/>
        <v>0</v>
      </c>
      <c r="CG20" s="190">
        <f t="shared" si="19"/>
        <v>0</v>
      </c>
    </row>
    <row r="21" spans="1:85" s="193" customFormat="1" ht="8.25" hidden="1" customHeight="1" x14ac:dyDescent="0.15">
      <c r="A21" s="29"/>
      <c r="B21" s="97"/>
      <c r="C21" s="190">
        <f t="shared" ref="C21:AJ21" si="20">SUM(C16:C20)</f>
        <v>0</v>
      </c>
      <c r="D21" s="190">
        <f t="shared" si="20"/>
        <v>0</v>
      </c>
      <c r="E21" s="190">
        <f t="shared" si="20"/>
        <v>0</v>
      </c>
      <c r="F21" s="190">
        <f t="shared" si="20"/>
        <v>0</v>
      </c>
      <c r="G21" s="190">
        <f t="shared" si="20"/>
        <v>0</v>
      </c>
      <c r="H21" s="190">
        <f t="shared" si="20"/>
        <v>0</v>
      </c>
      <c r="I21" s="190">
        <f t="shared" si="20"/>
        <v>0</v>
      </c>
      <c r="J21" s="190">
        <f t="shared" si="20"/>
        <v>0</v>
      </c>
      <c r="K21" s="190">
        <f t="shared" si="20"/>
        <v>0</v>
      </c>
      <c r="L21" s="190">
        <f t="shared" si="20"/>
        <v>0</v>
      </c>
      <c r="M21" s="190">
        <f t="shared" si="20"/>
        <v>0</v>
      </c>
      <c r="N21" s="190">
        <f t="shared" si="20"/>
        <v>0</v>
      </c>
      <c r="O21" s="190">
        <f t="shared" si="20"/>
        <v>0</v>
      </c>
      <c r="P21" s="190">
        <f t="shared" si="20"/>
        <v>0</v>
      </c>
      <c r="Q21" s="190">
        <f t="shared" si="20"/>
        <v>0</v>
      </c>
      <c r="R21" s="190">
        <f t="shared" si="20"/>
        <v>0</v>
      </c>
      <c r="S21" s="190">
        <f t="shared" si="20"/>
        <v>0</v>
      </c>
      <c r="T21" s="190">
        <f t="shared" si="20"/>
        <v>0</v>
      </c>
      <c r="U21" s="190">
        <f t="shared" si="20"/>
        <v>0</v>
      </c>
      <c r="V21" s="190">
        <f t="shared" si="20"/>
        <v>0</v>
      </c>
      <c r="W21" s="190">
        <f t="shared" si="20"/>
        <v>0</v>
      </c>
      <c r="X21" s="190">
        <f t="shared" si="20"/>
        <v>0</v>
      </c>
      <c r="Y21" s="190">
        <f t="shared" si="20"/>
        <v>0</v>
      </c>
      <c r="Z21" s="190">
        <f t="shared" si="20"/>
        <v>0</v>
      </c>
      <c r="AA21" s="190">
        <f t="shared" si="20"/>
        <v>0</v>
      </c>
      <c r="AB21" s="190">
        <f t="shared" si="20"/>
        <v>0</v>
      </c>
      <c r="AC21" s="190">
        <f t="shared" si="20"/>
        <v>0</v>
      </c>
      <c r="AD21" s="190">
        <f t="shared" si="20"/>
        <v>0</v>
      </c>
      <c r="AE21" s="190">
        <f t="shared" si="20"/>
        <v>0</v>
      </c>
      <c r="AF21" s="190">
        <f t="shared" si="20"/>
        <v>0</v>
      </c>
      <c r="AG21" s="190">
        <f t="shared" si="20"/>
        <v>0</v>
      </c>
      <c r="AH21" s="190">
        <f t="shared" si="20"/>
        <v>0</v>
      </c>
      <c r="AI21" s="190">
        <f t="shared" si="20"/>
        <v>0</v>
      </c>
      <c r="AJ21" s="190">
        <f t="shared" si="20"/>
        <v>0</v>
      </c>
      <c r="AK21" s="190">
        <f t="shared" ref="AK21:CG21" si="21">SUM(AK16:AK20)</f>
        <v>0</v>
      </c>
      <c r="AL21" s="190">
        <f t="shared" si="21"/>
        <v>0</v>
      </c>
      <c r="AM21" s="190">
        <f t="shared" si="21"/>
        <v>0</v>
      </c>
      <c r="AN21" s="190">
        <f t="shared" si="21"/>
        <v>0</v>
      </c>
      <c r="AO21" s="190">
        <f t="shared" si="21"/>
        <v>0</v>
      </c>
      <c r="AP21" s="190">
        <f t="shared" si="21"/>
        <v>0</v>
      </c>
      <c r="AQ21" s="190">
        <f t="shared" si="21"/>
        <v>0</v>
      </c>
      <c r="AR21" s="190">
        <f t="shared" si="21"/>
        <v>0</v>
      </c>
      <c r="AS21" s="190">
        <f t="shared" si="21"/>
        <v>0</v>
      </c>
      <c r="AT21" s="190">
        <f t="shared" si="21"/>
        <v>0</v>
      </c>
      <c r="AU21" s="190">
        <f t="shared" si="21"/>
        <v>0</v>
      </c>
      <c r="AV21" s="190">
        <f t="shared" si="21"/>
        <v>0</v>
      </c>
      <c r="AW21" s="190">
        <f t="shared" si="21"/>
        <v>0</v>
      </c>
      <c r="AX21" s="190">
        <f t="shared" si="21"/>
        <v>0</v>
      </c>
      <c r="AY21" s="190">
        <f t="shared" si="21"/>
        <v>0</v>
      </c>
      <c r="AZ21" s="190">
        <f t="shared" si="21"/>
        <v>0</v>
      </c>
      <c r="BA21" s="190">
        <f t="shared" si="21"/>
        <v>0</v>
      </c>
      <c r="BB21" s="190">
        <f t="shared" si="21"/>
        <v>0</v>
      </c>
      <c r="BC21" s="190">
        <f t="shared" si="21"/>
        <v>0</v>
      </c>
      <c r="BD21" s="190">
        <f t="shared" si="21"/>
        <v>0</v>
      </c>
      <c r="BE21" s="190">
        <f t="shared" si="21"/>
        <v>0</v>
      </c>
      <c r="BF21" s="190">
        <f t="shared" si="21"/>
        <v>0</v>
      </c>
      <c r="BG21" s="190">
        <f t="shared" si="21"/>
        <v>0</v>
      </c>
      <c r="BH21" s="190">
        <f t="shared" si="21"/>
        <v>0</v>
      </c>
      <c r="BI21" s="190">
        <f t="shared" si="21"/>
        <v>0</v>
      </c>
      <c r="BJ21" s="190">
        <f t="shared" si="21"/>
        <v>0</v>
      </c>
      <c r="BK21" s="190">
        <f t="shared" si="21"/>
        <v>0</v>
      </c>
      <c r="BL21" s="190">
        <f t="shared" si="21"/>
        <v>0</v>
      </c>
      <c r="BM21" s="190">
        <f t="shared" si="21"/>
        <v>0</v>
      </c>
      <c r="BN21" s="190">
        <f t="shared" si="21"/>
        <v>0</v>
      </c>
      <c r="BO21" s="190">
        <f t="shared" si="21"/>
        <v>0</v>
      </c>
      <c r="BP21" s="190">
        <f t="shared" si="21"/>
        <v>0</v>
      </c>
      <c r="BQ21" s="190">
        <f t="shared" si="21"/>
        <v>0</v>
      </c>
      <c r="BR21" s="190">
        <f t="shared" si="21"/>
        <v>0</v>
      </c>
      <c r="BS21" s="190">
        <f t="shared" si="21"/>
        <v>0</v>
      </c>
      <c r="BT21" s="190">
        <f t="shared" si="21"/>
        <v>0</v>
      </c>
      <c r="BU21" s="190">
        <f t="shared" si="21"/>
        <v>0</v>
      </c>
      <c r="BV21" s="190">
        <f t="shared" si="21"/>
        <v>0</v>
      </c>
      <c r="BW21" s="190">
        <f t="shared" si="21"/>
        <v>0</v>
      </c>
      <c r="BX21" s="190">
        <f t="shared" si="21"/>
        <v>0</v>
      </c>
      <c r="BY21" s="190">
        <f t="shared" si="21"/>
        <v>0</v>
      </c>
      <c r="BZ21" s="190">
        <f t="shared" si="21"/>
        <v>0</v>
      </c>
      <c r="CA21" s="190">
        <f t="shared" si="21"/>
        <v>0</v>
      </c>
      <c r="CB21" s="190">
        <f t="shared" si="21"/>
        <v>0</v>
      </c>
      <c r="CC21" s="190">
        <f t="shared" si="21"/>
        <v>0</v>
      </c>
      <c r="CD21" s="190">
        <f t="shared" si="21"/>
        <v>0</v>
      </c>
      <c r="CE21" s="190">
        <f t="shared" si="21"/>
        <v>0</v>
      </c>
      <c r="CF21" s="190">
        <f t="shared" si="21"/>
        <v>0</v>
      </c>
      <c r="CG21" s="190">
        <f t="shared" si="21"/>
        <v>0</v>
      </c>
    </row>
    <row r="22" spans="1:85" s="193" customFormat="1" ht="8.25" hidden="1" customHeight="1" x14ac:dyDescent="0.15">
      <c r="A22" s="29"/>
      <c r="B22" s="93" t="str">
        <f>B3</f>
        <v>S’APPROPRIER UN ENVIRONNEMENT INFORMATIQUE DE TRAVAIL</v>
      </c>
      <c r="C22" s="194">
        <f>C16/$A3</f>
        <v>0</v>
      </c>
      <c r="D22" s="194">
        <f t="shared" ref="D22:AJ22" si="22">D16/$A3</f>
        <v>0</v>
      </c>
      <c r="E22" s="194">
        <f t="shared" si="22"/>
        <v>0</v>
      </c>
      <c r="F22" s="194">
        <f t="shared" si="22"/>
        <v>0</v>
      </c>
      <c r="G22" s="194">
        <f t="shared" si="22"/>
        <v>0</v>
      </c>
      <c r="H22" s="194">
        <f t="shared" si="22"/>
        <v>0</v>
      </c>
      <c r="I22" s="194">
        <f t="shared" si="22"/>
        <v>0</v>
      </c>
      <c r="J22" s="194">
        <f t="shared" si="22"/>
        <v>0</v>
      </c>
      <c r="K22" s="194">
        <f t="shared" si="22"/>
        <v>0</v>
      </c>
      <c r="L22" s="194">
        <f t="shared" si="22"/>
        <v>0</v>
      </c>
      <c r="M22" s="194">
        <f t="shared" si="22"/>
        <v>0</v>
      </c>
      <c r="N22" s="194">
        <f t="shared" si="22"/>
        <v>0</v>
      </c>
      <c r="O22" s="194">
        <f t="shared" si="22"/>
        <v>0</v>
      </c>
      <c r="P22" s="194">
        <f t="shared" si="22"/>
        <v>0</v>
      </c>
      <c r="Q22" s="194">
        <f t="shared" si="22"/>
        <v>0</v>
      </c>
      <c r="R22" s="194">
        <f t="shared" si="22"/>
        <v>0</v>
      </c>
      <c r="S22" s="194">
        <f t="shared" si="22"/>
        <v>0</v>
      </c>
      <c r="T22" s="194">
        <f t="shared" si="22"/>
        <v>0</v>
      </c>
      <c r="U22" s="194">
        <f t="shared" si="22"/>
        <v>0</v>
      </c>
      <c r="V22" s="194">
        <f t="shared" si="22"/>
        <v>0</v>
      </c>
      <c r="W22" s="194">
        <f t="shared" si="22"/>
        <v>0</v>
      </c>
      <c r="X22" s="194">
        <f t="shared" si="22"/>
        <v>0</v>
      </c>
      <c r="Y22" s="194">
        <f t="shared" si="22"/>
        <v>0</v>
      </c>
      <c r="Z22" s="194">
        <f t="shared" si="22"/>
        <v>0</v>
      </c>
      <c r="AA22" s="194">
        <f t="shared" si="22"/>
        <v>0</v>
      </c>
      <c r="AB22" s="194">
        <f t="shared" si="22"/>
        <v>0</v>
      </c>
      <c r="AC22" s="194">
        <f t="shared" si="22"/>
        <v>0</v>
      </c>
      <c r="AD22" s="194">
        <f t="shared" si="22"/>
        <v>0</v>
      </c>
      <c r="AE22" s="194">
        <f t="shared" si="22"/>
        <v>0</v>
      </c>
      <c r="AF22" s="194">
        <f t="shared" si="22"/>
        <v>0</v>
      </c>
      <c r="AG22" s="194">
        <f t="shared" si="22"/>
        <v>0</v>
      </c>
      <c r="AH22" s="194">
        <f t="shared" si="22"/>
        <v>0</v>
      </c>
      <c r="AI22" s="194">
        <f t="shared" si="22"/>
        <v>0</v>
      </c>
      <c r="AJ22" s="194">
        <f t="shared" si="22"/>
        <v>0</v>
      </c>
      <c r="AK22" s="194">
        <f t="shared" ref="AK22:CG22" si="23">AK16/$A3</f>
        <v>0</v>
      </c>
      <c r="AL22" s="194">
        <f t="shared" si="23"/>
        <v>0</v>
      </c>
      <c r="AM22" s="194">
        <f t="shared" si="23"/>
        <v>0</v>
      </c>
      <c r="AN22" s="194">
        <f t="shared" si="23"/>
        <v>0</v>
      </c>
      <c r="AO22" s="194">
        <f t="shared" si="23"/>
        <v>0</v>
      </c>
      <c r="AP22" s="194">
        <f t="shared" si="23"/>
        <v>0</v>
      </c>
      <c r="AQ22" s="194">
        <f t="shared" si="23"/>
        <v>0</v>
      </c>
      <c r="AR22" s="194">
        <f t="shared" si="23"/>
        <v>0</v>
      </c>
      <c r="AS22" s="194">
        <f t="shared" si="23"/>
        <v>0</v>
      </c>
      <c r="AT22" s="194">
        <f t="shared" si="23"/>
        <v>0</v>
      </c>
      <c r="AU22" s="194">
        <f t="shared" si="23"/>
        <v>0</v>
      </c>
      <c r="AV22" s="194">
        <f t="shared" si="23"/>
        <v>0</v>
      </c>
      <c r="AW22" s="194">
        <f t="shared" si="23"/>
        <v>0</v>
      </c>
      <c r="AX22" s="194">
        <f t="shared" si="23"/>
        <v>0</v>
      </c>
      <c r="AY22" s="194">
        <f t="shared" si="23"/>
        <v>0</v>
      </c>
      <c r="AZ22" s="194">
        <f t="shared" si="23"/>
        <v>0</v>
      </c>
      <c r="BA22" s="194">
        <f t="shared" si="23"/>
        <v>0</v>
      </c>
      <c r="BB22" s="194">
        <f t="shared" si="23"/>
        <v>0</v>
      </c>
      <c r="BC22" s="194">
        <f t="shared" si="23"/>
        <v>0</v>
      </c>
      <c r="BD22" s="194">
        <f t="shared" si="23"/>
        <v>0</v>
      </c>
      <c r="BE22" s="194">
        <f t="shared" si="23"/>
        <v>0</v>
      </c>
      <c r="BF22" s="194">
        <f t="shared" si="23"/>
        <v>0</v>
      </c>
      <c r="BG22" s="194">
        <f t="shared" si="23"/>
        <v>0</v>
      </c>
      <c r="BH22" s="194">
        <f t="shared" si="23"/>
        <v>0</v>
      </c>
      <c r="BI22" s="194">
        <f t="shared" si="23"/>
        <v>0</v>
      </c>
      <c r="BJ22" s="194">
        <f t="shared" si="23"/>
        <v>0</v>
      </c>
      <c r="BK22" s="194">
        <f t="shared" si="23"/>
        <v>0</v>
      </c>
      <c r="BL22" s="194">
        <f t="shared" si="23"/>
        <v>0</v>
      </c>
      <c r="BM22" s="194">
        <f t="shared" si="23"/>
        <v>0</v>
      </c>
      <c r="BN22" s="194">
        <f t="shared" si="23"/>
        <v>0</v>
      </c>
      <c r="BO22" s="194">
        <f t="shared" si="23"/>
        <v>0</v>
      </c>
      <c r="BP22" s="194">
        <f t="shared" si="23"/>
        <v>0</v>
      </c>
      <c r="BQ22" s="194">
        <f t="shared" si="23"/>
        <v>0</v>
      </c>
      <c r="BR22" s="194">
        <f t="shared" si="23"/>
        <v>0</v>
      </c>
      <c r="BS22" s="194">
        <f t="shared" si="23"/>
        <v>0</v>
      </c>
      <c r="BT22" s="194">
        <f t="shared" si="23"/>
        <v>0</v>
      </c>
      <c r="BU22" s="194">
        <f t="shared" si="23"/>
        <v>0</v>
      </c>
      <c r="BV22" s="194">
        <f t="shared" si="23"/>
        <v>0</v>
      </c>
      <c r="BW22" s="194">
        <f t="shared" si="23"/>
        <v>0</v>
      </c>
      <c r="BX22" s="194">
        <f t="shared" si="23"/>
        <v>0</v>
      </c>
      <c r="BY22" s="194">
        <f t="shared" si="23"/>
        <v>0</v>
      </c>
      <c r="BZ22" s="194">
        <f t="shared" si="23"/>
        <v>0</v>
      </c>
      <c r="CA22" s="194">
        <f t="shared" si="23"/>
        <v>0</v>
      </c>
      <c r="CB22" s="194">
        <f t="shared" si="23"/>
        <v>0</v>
      </c>
      <c r="CC22" s="194">
        <f t="shared" si="23"/>
        <v>0</v>
      </c>
      <c r="CD22" s="194">
        <f t="shared" si="23"/>
        <v>0</v>
      </c>
      <c r="CE22" s="194">
        <f t="shared" si="23"/>
        <v>0</v>
      </c>
      <c r="CF22" s="194">
        <f t="shared" si="23"/>
        <v>0</v>
      </c>
      <c r="CG22" s="194">
        <f t="shared" si="23"/>
        <v>0</v>
      </c>
    </row>
    <row r="23" spans="1:85" s="195" customFormat="1" ht="8.25" hidden="1" customHeight="1" x14ac:dyDescent="0.2">
      <c r="A23" s="115"/>
      <c r="B23" s="93" t="str">
        <f>B5</f>
        <v>ADOPTER UNE ATTITUDE RESPONSABLE</v>
      </c>
      <c r="C23" s="194">
        <f>C17/$A5</f>
        <v>0</v>
      </c>
      <c r="D23" s="194">
        <f t="shared" ref="D23:AJ23" si="24">D17/$A5</f>
        <v>0</v>
      </c>
      <c r="E23" s="194">
        <f t="shared" si="24"/>
        <v>0</v>
      </c>
      <c r="F23" s="194">
        <f t="shared" si="24"/>
        <v>0</v>
      </c>
      <c r="G23" s="194">
        <f t="shared" si="24"/>
        <v>0</v>
      </c>
      <c r="H23" s="194">
        <f t="shared" si="24"/>
        <v>0</v>
      </c>
      <c r="I23" s="194">
        <f t="shared" si="24"/>
        <v>0</v>
      </c>
      <c r="J23" s="194">
        <f t="shared" si="24"/>
        <v>0</v>
      </c>
      <c r="K23" s="194">
        <f t="shared" si="24"/>
        <v>0</v>
      </c>
      <c r="L23" s="194">
        <f t="shared" si="24"/>
        <v>0</v>
      </c>
      <c r="M23" s="194">
        <f t="shared" si="24"/>
        <v>0</v>
      </c>
      <c r="N23" s="194">
        <f t="shared" si="24"/>
        <v>0</v>
      </c>
      <c r="O23" s="194">
        <f t="shared" si="24"/>
        <v>0</v>
      </c>
      <c r="P23" s="194">
        <f t="shared" si="24"/>
        <v>0</v>
      </c>
      <c r="Q23" s="194">
        <f t="shared" si="24"/>
        <v>0</v>
      </c>
      <c r="R23" s="194">
        <f t="shared" si="24"/>
        <v>0</v>
      </c>
      <c r="S23" s="194">
        <f t="shared" si="24"/>
        <v>0</v>
      </c>
      <c r="T23" s="194">
        <f t="shared" si="24"/>
        <v>0</v>
      </c>
      <c r="U23" s="194">
        <f t="shared" si="24"/>
        <v>0</v>
      </c>
      <c r="V23" s="194">
        <f t="shared" si="24"/>
        <v>0</v>
      </c>
      <c r="W23" s="194">
        <f t="shared" si="24"/>
        <v>0</v>
      </c>
      <c r="X23" s="194">
        <f t="shared" si="24"/>
        <v>0</v>
      </c>
      <c r="Y23" s="194">
        <f t="shared" si="24"/>
        <v>0</v>
      </c>
      <c r="Z23" s="194">
        <f t="shared" si="24"/>
        <v>0</v>
      </c>
      <c r="AA23" s="194">
        <f t="shared" si="24"/>
        <v>0</v>
      </c>
      <c r="AB23" s="194">
        <f t="shared" si="24"/>
        <v>0</v>
      </c>
      <c r="AC23" s="194">
        <f t="shared" si="24"/>
        <v>0</v>
      </c>
      <c r="AD23" s="194">
        <f t="shared" si="24"/>
        <v>0</v>
      </c>
      <c r="AE23" s="194">
        <f t="shared" si="24"/>
        <v>0</v>
      </c>
      <c r="AF23" s="194">
        <f t="shared" si="24"/>
        <v>0</v>
      </c>
      <c r="AG23" s="194">
        <f t="shared" si="24"/>
        <v>0</v>
      </c>
      <c r="AH23" s="194">
        <f t="shared" si="24"/>
        <v>0</v>
      </c>
      <c r="AI23" s="194">
        <f t="shared" si="24"/>
        <v>0</v>
      </c>
      <c r="AJ23" s="194">
        <f t="shared" si="24"/>
        <v>0</v>
      </c>
      <c r="AK23" s="194">
        <f t="shared" ref="AK23:CG23" si="25">AK17/$A5</f>
        <v>0</v>
      </c>
      <c r="AL23" s="194">
        <f t="shared" si="25"/>
        <v>0</v>
      </c>
      <c r="AM23" s="194">
        <f t="shared" si="25"/>
        <v>0</v>
      </c>
      <c r="AN23" s="194">
        <f t="shared" si="25"/>
        <v>0</v>
      </c>
      <c r="AO23" s="194">
        <f t="shared" si="25"/>
        <v>0</v>
      </c>
      <c r="AP23" s="194">
        <f t="shared" si="25"/>
        <v>0</v>
      </c>
      <c r="AQ23" s="194">
        <f t="shared" si="25"/>
        <v>0</v>
      </c>
      <c r="AR23" s="194">
        <f t="shared" si="25"/>
        <v>0</v>
      </c>
      <c r="AS23" s="194">
        <f t="shared" si="25"/>
        <v>0</v>
      </c>
      <c r="AT23" s="194">
        <f t="shared" si="25"/>
        <v>0</v>
      </c>
      <c r="AU23" s="194">
        <f t="shared" si="25"/>
        <v>0</v>
      </c>
      <c r="AV23" s="194">
        <f t="shared" si="25"/>
        <v>0</v>
      </c>
      <c r="AW23" s="194">
        <f t="shared" si="25"/>
        <v>0</v>
      </c>
      <c r="AX23" s="194">
        <f t="shared" si="25"/>
        <v>0</v>
      </c>
      <c r="AY23" s="194">
        <f t="shared" si="25"/>
        <v>0</v>
      </c>
      <c r="AZ23" s="194">
        <f t="shared" si="25"/>
        <v>0</v>
      </c>
      <c r="BA23" s="194">
        <f t="shared" si="25"/>
        <v>0</v>
      </c>
      <c r="BB23" s="194">
        <f t="shared" si="25"/>
        <v>0</v>
      </c>
      <c r="BC23" s="194">
        <f t="shared" si="25"/>
        <v>0</v>
      </c>
      <c r="BD23" s="194">
        <f t="shared" si="25"/>
        <v>0</v>
      </c>
      <c r="BE23" s="194">
        <f t="shared" si="25"/>
        <v>0</v>
      </c>
      <c r="BF23" s="194">
        <f t="shared" si="25"/>
        <v>0</v>
      </c>
      <c r="BG23" s="194">
        <f t="shared" si="25"/>
        <v>0</v>
      </c>
      <c r="BH23" s="194">
        <f t="shared" si="25"/>
        <v>0</v>
      </c>
      <c r="BI23" s="194">
        <f t="shared" si="25"/>
        <v>0</v>
      </c>
      <c r="BJ23" s="194">
        <f t="shared" si="25"/>
        <v>0</v>
      </c>
      <c r="BK23" s="194">
        <f t="shared" si="25"/>
        <v>0</v>
      </c>
      <c r="BL23" s="194">
        <f t="shared" si="25"/>
        <v>0</v>
      </c>
      <c r="BM23" s="194">
        <f t="shared" si="25"/>
        <v>0</v>
      </c>
      <c r="BN23" s="194">
        <f t="shared" si="25"/>
        <v>0</v>
      </c>
      <c r="BO23" s="194">
        <f t="shared" si="25"/>
        <v>0</v>
      </c>
      <c r="BP23" s="194">
        <f t="shared" si="25"/>
        <v>0</v>
      </c>
      <c r="BQ23" s="194">
        <f t="shared" si="25"/>
        <v>0</v>
      </c>
      <c r="BR23" s="194">
        <f t="shared" si="25"/>
        <v>0</v>
      </c>
      <c r="BS23" s="194">
        <f t="shared" si="25"/>
        <v>0</v>
      </c>
      <c r="BT23" s="194">
        <f t="shared" si="25"/>
        <v>0</v>
      </c>
      <c r="BU23" s="194">
        <f t="shared" si="25"/>
        <v>0</v>
      </c>
      <c r="BV23" s="194">
        <f t="shared" si="25"/>
        <v>0</v>
      </c>
      <c r="BW23" s="194">
        <f t="shared" si="25"/>
        <v>0</v>
      </c>
      <c r="BX23" s="194">
        <f t="shared" si="25"/>
        <v>0</v>
      </c>
      <c r="BY23" s="194">
        <f t="shared" si="25"/>
        <v>0</v>
      </c>
      <c r="BZ23" s="194">
        <f t="shared" si="25"/>
        <v>0</v>
      </c>
      <c r="CA23" s="194">
        <f t="shared" si="25"/>
        <v>0</v>
      </c>
      <c r="CB23" s="194">
        <f t="shared" si="25"/>
        <v>0</v>
      </c>
      <c r="CC23" s="194">
        <f t="shared" si="25"/>
        <v>0</v>
      </c>
      <c r="CD23" s="194">
        <f t="shared" si="25"/>
        <v>0</v>
      </c>
      <c r="CE23" s="194">
        <f t="shared" si="25"/>
        <v>0</v>
      </c>
      <c r="CF23" s="194">
        <f t="shared" si="25"/>
        <v>0</v>
      </c>
      <c r="CG23" s="194">
        <f t="shared" si="25"/>
        <v>0</v>
      </c>
    </row>
    <row r="24" spans="1:85" s="195" customFormat="1" ht="8.25" hidden="1" customHeight="1" x14ac:dyDescent="0.2">
      <c r="A24" s="115"/>
      <c r="B24" s="93" t="str">
        <f>B7</f>
        <v>CRÉER, PRODUIRE, TRAITER, EXPLOITER DES DONNÉES</v>
      </c>
      <c r="C24" s="194">
        <f>C18/$A7</f>
        <v>0</v>
      </c>
      <c r="D24" s="194">
        <f t="shared" ref="D24:AJ24" si="26">D18/$A7</f>
        <v>0</v>
      </c>
      <c r="E24" s="194">
        <f t="shared" si="26"/>
        <v>0</v>
      </c>
      <c r="F24" s="194">
        <f t="shared" si="26"/>
        <v>0</v>
      </c>
      <c r="G24" s="194">
        <f t="shared" si="26"/>
        <v>0</v>
      </c>
      <c r="H24" s="194">
        <f t="shared" si="26"/>
        <v>0</v>
      </c>
      <c r="I24" s="194">
        <f t="shared" si="26"/>
        <v>0</v>
      </c>
      <c r="J24" s="194">
        <f t="shared" si="26"/>
        <v>0</v>
      </c>
      <c r="K24" s="194">
        <f t="shared" si="26"/>
        <v>0</v>
      </c>
      <c r="L24" s="194">
        <f t="shared" si="26"/>
        <v>0</v>
      </c>
      <c r="M24" s="194">
        <f t="shared" si="26"/>
        <v>0</v>
      </c>
      <c r="N24" s="194">
        <f t="shared" si="26"/>
        <v>0</v>
      </c>
      <c r="O24" s="194">
        <f t="shared" si="26"/>
        <v>0</v>
      </c>
      <c r="P24" s="194">
        <f t="shared" si="26"/>
        <v>0</v>
      </c>
      <c r="Q24" s="194">
        <f t="shared" si="26"/>
        <v>0</v>
      </c>
      <c r="R24" s="194">
        <f t="shared" si="26"/>
        <v>0</v>
      </c>
      <c r="S24" s="194">
        <f t="shared" si="26"/>
        <v>0</v>
      </c>
      <c r="T24" s="194">
        <f t="shared" si="26"/>
        <v>0</v>
      </c>
      <c r="U24" s="194">
        <f t="shared" si="26"/>
        <v>0</v>
      </c>
      <c r="V24" s="194">
        <f t="shared" si="26"/>
        <v>0</v>
      </c>
      <c r="W24" s="194">
        <f t="shared" si="26"/>
        <v>0</v>
      </c>
      <c r="X24" s="194">
        <f t="shared" si="26"/>
        <v>0</v>
      </c>
      <c r="Y24" s="194">
        <f t="shared" si="26"/>
        <v>0</v>
      </c>
      <c r="Z24" s="194">
        <f t="shared" si="26"/>
        <v>0</v>
      </c>
      <c r="AA24" s="194">
        <f t="shared" si="26"/>
        <v>0</v>
      </c>
      <c r="AB24" s="194">
        <f t="shared" si="26"/>
        <v>0</v>
      </c>
      <c r="AC24" s="194">
        <f t="shared" si="26"/>
        <v>0</v>
      </c>
      <c r="AD24" s="194">
        <f t="shared" si="26"/>
        <v>0</v>
      </c>
      <c r="AE24" s="194">
        <f t="shared" si="26"/>
        <v>0</v>
      </c>
      <c r="AF24" s="194">
        <f t="shared" si="26"/>
        <v>0</v>
      </c>
      <c r="AG24" s="194">
        <f t="shared" si="26"/>
        <v>0</v>
      </c>
      <c r="AH24" s="194">
        <f t="shared" si="26"/>
        <v>0</v>
      </c>
      <c r="AI24" s="194">
        <f t="shared" si="26"/>
        <v>0</v>
      </c>
      <c r="AJ24" s="194">
        <f t="shared" si="26"/>
        <v>0</v>
      </c>
      <c r="AK24" s="194">
        <f t="shared" ref="AK24:CG24" si="27">AK18/$A7</f>
        <v>0</v>
      </c>
      <c r="AL24" s="194">
        <f t="shared" si="27"/>
        <v>0</v>
      </c>
      <c r="AM24" s="194">
        <f t="shared" si="27"/>
        <v>0</v>
      </c>
      <c r="AN24" s="194">
        <f t="shared" si="27"/>
        <v>0</v>
      </c>
      <c r="AO24" s="194">
        <f t="shared" si="27"/>
        <v>0</v>
      </c>
      <c r="AP24" s="194">
        <f t="shared" si="27"/>
        <v>0</v>
      </c>
      <c r="AQ24" s="194">
        <f t="shared" si="27"/>
        <v>0</v>
      </c>
      <c r="AR24" s="194">
        <f t="shared" si="27"/>
        <v>0</v>
      </c>
      <c r="AS24" s="194">
        <f t="shared" si="27"/>
        <v>0</v>
      </c>
      <c r="AT24" s="194">
        <f t="shared" si="27"/>
        <v>0</v>
      </c>
      <c r="AU24" s="194">
        <f t="shared" si="27"/>
        <v>0</v>
      </c>
      <c r="AV24" s="194">
        <f t="shared" si="27"/>
        <v>0</v>
      </c>
      <c r="AW24" s="194">
        <f t="shared" si="27"/>
        <v>0</v>
      </c>
      <c r="AX24" s="194">
        <f t="shared" si="27"/>
        <v>0</v>
      </c>
      <c r="AY24" s="194">
        <f t="shared" si="27"/>
        <v>0</v>
      </c>
      <c r="AZ24" s="194">
        <f t="shared" si="27"/>
        <v>0</v>
      </c>
      <c r="BA24" s="194">
        <f t="shared" si="27"/>
        <v>0</v>
      </c>
      <c r="BB24" s="194">
        <f t="shared" si="27"/>
        <v>0</v>
      </c>
      <c r="BC24" s="194">
        <f t="shared" si="27"/>
        <v>0</v>
      </c>
      <c r="BD24" s="194">
        <f t="shared" si="27"/>
        <v>0</v>
      </c>
      <c r="BE24" s="194">
        <f t="shared" si="27"/>
        <v>0</v>
      </c>
      <c r="BF24" s="194">
        <f t="shared" si="27"/>
        <v>0</v>
      </c>
      <c r="BG24" s="194">
        <f t="shared" si="27"/>
        <v>0</v>
      </c>
      <c r="BH24" s="194">
        <f t="shared" si="27"/>
        <v>0</v>
      </c>
      <c r="BI24" s="194">
        <f t="shared" si="27"/>
        <v>0</v>
      </c>
      <c r="BJ24" s="194">
        <f t="shared" si="27"/>
        <v>0</v>
      </c>
      <c r="BK24" s="194">
        <f t="shared" si="27"/>
        <v>0</v>
      </c>
      <c r="BL24" s="194">
        <f t="shared" si="27"/>
        <v>0</v>
      </c>
      <c r="BM24" s="194">
        <f t="shared" si="27"/>
        <v>0</v>
      </c>
      <c r="BN24" s="194">
        <f t="shared" si="27"/>
        <v>0</v>
      </c>
      <c r="BO24" s="194">
        <f t="shared" si="27"/>
        <v>0</v>
      </c>
      <c r="BP24" s="194">
        <f t="shared" si="27"/>
        <v>0</v>
      </c>
      <c r="BQ24" s="194">
        <f t="shared" si="27"/>
        <v>0</v>
      </c>
      <c r="BR24" s="194">
        <f t="shared" si="27"/>
        <v>0</v>
      </c>
      <c r="BS24" s="194">
        <f t="shared" si="27"/>
        <v>0</v>
      </c>
      <c r="BT24" s="194">
        <f t="shared" si="27"/>
        <v>0</v>
      </c>
      <c r="BU24" s="194">
        <f t="shared" si="27"/>
        <v>0</v>
      </c>
      <c r="BV24" s="194">
        <f t="shared" si="27"/>
        <v>0</v>
      </c>
      <c r="BW24" s="194">
        <f t="shared" si="27"/>
        <v>0</v>
      </c>
      <c r="BX24" s="194">
        <f t="shared" si="27"/>
        <v>0</v>
      </c>
      <c r="BY24" s="194">
        <f t="shared" si="27"/>
        <v>0</v>
      </c>
      <c r="BZ24" s="194">
        <f t="shared" si="27"/>
        <v>0</v>
      </c>
      <c r="CA24" s="194">
        <f t="shared" si="27"/>
        <v>0</v>
      </c>
      <c r="CB24" s="194">
        <f t="shared" si="27"/>
        <v>0</v>
      </c>
      <c r="CC24" s="194">
        <f t="shared" si="27"/>
        <v>0</v>
      </c>
      <c r="CD24" s="194">
        <f t="shared" si="27"/>
        <v>0</v>
      </c>
      <c r="CE24" s="194">
        <f t="shared" si="27"/>
        <v>0</v>
      </c>
      <c r="CF24" s="194">
        <f t="shared" si="27"/>
        <v>0</v>
      </c>
      <c r="CG24" s="194">
        <f t="shared" si="27"/>
        <v>0</v>
      </c>
    </row>
    <row r="25" spans="1:85" s="195" customFormat="1" ht="6" hidden="1" customHeight="1" x14ac:dyDescent="0.2">
      <c r="A25" s="115"/>
      <c r="B25" s="93" t="str">
        <f>+B10</f>
        <v>S’INFORMER, SE DOCUMENTER</v>
      </c>
      <c r="C25" s="194">
        <f>C19/$A10</f>
        <v>0</v>
      </c>
      <c r="D25" s="194">
        <f t="shared" ref="D25:AJ25" si="28">D19/$A10</f>
        <v>0</v>
      </c>
      <c r="E25" s="194">
        <f t="shared" si="28"/>
        <v>0</v>
      </c>
      <c r="F25" s="194">
        <f t="shared" si="28"/>
        <v>0</v>
      </c>
      <c r="G25" s="194">
        <f t="shared" si="28"/>
        <v>0</v>
      </c>
      <c r="H25" s="194">
        <f t="shared" si="28"/>
        <v>0</v>
      </c>
      <c r="I25" s="194">
        <f t="shared" si="28"/>
        <v>0</v>
      </c>
      <c r="J25" s="194">
        <f t="shared" si="28"/>
        <v>0</v>
      </c>
      <c r="K25" s="194">
        <f t="shared" si="28"/>
        <v>0</v>
      </c>
      <c r="L25" s="194">
        <f t="shared" si="28"/>
        <v>0</v>
      </c>
      <c r="M25" s="194">
        <f t="shared" si="28"/>
        <v>0</v>
      </c>
      <c r="N25" s="194">
        <f t="shared" si="28"/>
        <v>0</v>
      </c>
      <c r="O25" s="194">
        <f t="shared" si="28"/>
        <v>0</v>
      </c>
      <c r="P25" s="194">
        <f t="shared" si="28"/>
        <v>0</v>
      </c>
      <c r="Q25" s="194">
        <f t="shared" si="28"/>
        <v>0</v>
      </c>
      <c r="R25" s="194">
        <f t="shared" si="28"/>
        <v>0</v>
      </c>
      <c r="S25" s="194">
        <f t="shared" si="28"/>
        <v>0</v>
      </c>
      <c r="T25" s="194">
        <f t="shared" si="28"/>
        <v>0</v>
      </c>
      <c r="U25" s="194">
        <f t="shared" si="28"/>
        <v>0</v>
      </c>
      <c r="V25" s="194">
        <f t="shared" si="28"/>
        <v>0</v>
      </c>
      <c r="W25" s="194">
        <f t="shared" si="28"/>
        <v>0</v>
      </c>
      <c r="X25" s="194">
        <f t="shared" si="28"/>
        <v>0</v>
      </c>
      <c r="Y25" s="194">
        <f t="shared" si="28"/>
        <v>0</v>
      </c>
      <c r="Z25" s="194">
        <f t="shared" si="28"/>
        <v>0</v>
      </c>
      <c r="AA25" s="194">
        <f t="shared" si="28"/>
        <v>0</v>
      </c>
      <c r="AB25" s="194">
        <f t="shared" si="28"/>
        <v>0</v>
      </c>
      <c r="AC25" s="194">
        <f t="shared" si="28"/>
        <v>0</v>
      </c>
      <c r="AD25" s="194">
        <f t="shared" si="28"/>
        <v>0</v>
      </c>
      <c r="AE25" s="194">
        <f t="shared" si="28"/>
        <v>0</v>
      </c>
      <c r="AF25" s="194">
        <f t="shared" si="28"/>
        <v>0</v>
      </c>
      <c r="AG25" s="194">
        <f t="shared" si="28"/>
        <v>0</v>
      </c>
      <c r="AH25" s="194">
        <f t="shared" si="28"/>
        <v>0</v>
      </c>
      <c r="AI25" s="194">
        <f t="shared" si="28"/>
        <v>0</v>
      </c>
      <c r="AJ25" s="194">
        <f t="shared" si="28"/>
        <v>0</v>
      </c>
      <c r="AK25" s="194">
        <f t="shared" ref="AK25:CG25" si="29">AK19/$A10</f>
        <v>0</v>
      </c>
      <c r="AL25" s="194">
        <f t="shared" si="29"/>
        <v>0</v>
      </c>
      <c r="AM25" s="194">
        <f t="shared" si="29"/>
        <v>0</v>
      </c>
      <c r="AN25" s="194">
        <f t="shared" si="29"/>
        <v>0</v>
      </c>
      <c r="AO25" s="194">
        <f t="shared" si="29"/>
        <v>0</v>
      </c>
      <c r="AP25" s="194">
        <f t="shared" si="29"/>
        <v>0</v>
      </c>
      <c r="AQ25" s="194">
        <f t="shared" si="29"/>
        <v>0</v>
      </c>
      <c r="AR25" s="194">
        <f t="shared" si="29"/>
        <v>0</v>
      </c>
      <c r="AS25" s="194">
        <f t="shared" si="29"/>
        <v>0</v>
      </c>
      <c r="AT25" s="194">
        <f t="shared" si="29"/>
        <v>0</v>
      </c>
      <c r="AU25" s="194">
        <f t="shared" si="29"/>
        <v>0</v>
      </c>
      <c r="AV25" s="194">
        <f t="shared" si="29"/>
        <v>0</v>
      </c>
      <c r="AW25" s="194">
        <f t="shared" si="29"/>
        <v>0</v>
      </c>
      <c r="AX25" s="194">
        <f t="shared" si="29"/>
        <v>0</v>
      </c>
      <c r="AY25" s="194">
        <f t="shared" si="29"/>
        <v>0</v>
      </c>
      <c r="AZ25" s="194">
        <f t="shared" si="29"/>
        <v>0</v>
      </c>
      <c r="BA25" s="194">
        <f t="shared" si="29"/>
        <v>0</v>
      </c>
      <c r="BB25" s="194">
        <f t="shared" si="29"/>
        <v>0</v>
      </c>
      <c r="BC25" s="194">
        <f t="shared" si="29"/>
        <v>0</v>
      </c>
      <c r="BD25" s="194">
        <f t="shared" si="29"/>
        <v>0</v>
      </c>
      <c r="BE25" s="194">
        <f t="shared" si="29"/>
        <v>0</v>
      </c>
      <c r="BF25" s="194">
        <f t="shared" si="29"/>
        <v>0</v>
      </c>
      <c r="BG25" s="194">
        <f t="shared" si="29"/>
        <v>0</v>
      </c>
      <c r="BH25" s="194">
        <f t="shared" si="29"/>
        <v>0</v>
      </c>
      <c r="BI25" s="194">
        <f t="shared" si="29"/>
        <v>0</v>
      </c>
      <c r="BJ25" s="194">
        <f t="shared" si="29"/>
        <v>0</v>
      </c>
      <c r="BK25" s="194">
        <f t="shared" si="29"/>
        <v>0</v>
      </c>
      <c r="BL25" s="194">
        <f t="shared" si="29"/>
        <v>0</v>
      </c>
      <c r="BM25" s="194">
        <f t="shared" si="29"/>
        <v>0</v>
      </c>
      <c r="BN25" s="194">
        <f t="shared" si="29"/>
        <v>0</v>
      </c>
      <c r="BO25" s="194">
        <f t="shared" si="29"/>
        <v>0</v>
      </c>
      <c r="BP25" s="194">
        <f t="shared" si="29"/>
        <v>0</v>
      </c>
      <c r="BQ25" s="194">
        <f t="shared" si="29"/>
        <v>0</v>
      </c>
      <c r="BR25" s="194">
        <f t="shared" si="29"/>
        <v>0</v>
      </c>
      <c r="BS25" s="194">
        <f t="shared" si="29"/>
        <v>0</v>
      </c>
      <c r="BT25" s="194">
        <f t="shared" si="29"/>
        <v>0</v>
      </c>
      <c r="BU25" s="194">
        <f t="shared" si="29"/>
        <v>0</v>
      </c>
      <c r="BV25" s="194">
        <f t="shared" si="29"/>
        <v>0</v>
      </c>
      <c r="BW25" s="194">
        <f t="shared" si="29"/>
        <v>0</v>
      </c>
      <c r="BX25" s="194">
        <f t="shared" si="29"/>
        <v>0</v>
      </c>
      <c r="BY25" s="194">
        <f t="shared" si="29"/>
        <v>0</v>
      </c>
      <c r="BZ25" s="194">
        <f t="shared" si="29"/>
        <v>0</v>
      </c>
      <c r="CA25" s="194">
        <f t="shared" si="29"/>
        <v>0</v>
      </c>
      <c r="CB25" s="194">
        <f t="shared" si="29"/>
        <v>0</v>
      </c>
      <c r="CC25" s="194">
        <f t="shared" si="29"/>
        <v>0</v>
      </c>
      <c r="CD25" s="194">
        <f t="shared" si="29"/>
        <v>0</v>
      </c>
      <c r="CE25" s="194">
        <f t="shared" si="29"/>
        <v>0</v>
      </c>
      <c r="CF25" s="194">
        <f t="shared" si="29"/>
        <v>0</v>
      </c>
      <c r="CG25" s="194">
        <f t="shared" si="29"/>
        <v>0</v>
      </c>
    </row>
    <row r="26" spans="1:85" s="195" customFormat="1" ht="8.25" hidden="1" customHeight="1" x14ac:dyDescent="0.2">
      <c r="A26" s="115"/>
      <c r="B26" s="191" t="str">
        <f>B14</f>
        <v>COMMUNIQUER, ÉCHANGER</v>
      </c>
      <c r="C26" s="194">
        <f>C20/$A14</f>
        <v>0</v>
      </c>
      <c r="D26" s="194">
        <f t="shared" ref="D26:AJ26" si="30">D20/$A14</f>
        <v>0</v>
      </c>
      <c r="E26" s="194">
        <f t="shared" si="30"/>
        <v>0</v>
      </c>
      <c r="F26" s="194">
        <f t="shared" si="30"/>
        <v>0</v>
      </c>
      <c r="G26" s="194">
        <f t="shared" si="30"/>
        <v>0</v>
      </c>
      <c r="H26" s="194">
        <f t="shared" si="30"/>
        <v>0</v>
      </c>
      <c r="I26" s="194">
        <f t="shared" si="30"/>
        <v>0</v>
      </c>
      <c r="J26" s="194">
        <f t="shared" si="30"/>
        <v>0</v>
      </c>
      <c r="K26" s="194">
        <f t="shared" si="30"/>
        <v>0</v>
      </c>
      <c r="L26" s="194">
        <f t="shared" si="30"/>
        <v>0</v>
      </c>
      <c r="M26" s="194">
        <f t="shared" si="30"/>
        <v>0</v>
      </c>
      <c r="N26" s="194">
        <f t="shared" si="30"/>
        <v>0</v>
      </c>
      <c r="O26" s="194">
        <f t="shared" si="30"/>
        <v>0</v>
      </c>
      <c r="P26" s="194">
        <f t="shared" si="30"/>
        <v>0</v>
      </c>
      <c r="Q26" s="194">
        <f t="shared" si="30"/>
        <v>0</v>
      </c>
      <c r="R26" s="194">
        <f t="shared" si="30"/>
        <v>0</v>
      </c>
      <c r="S26" s="194">
        <f t="shared" si="30"/>
        <v>0</v>
      </c>
      <c r="T26" s="194">
        <f t="shared" si="30"/>
        <v>0</v>
      </c>
      <c r="U26" s="194">
        <f t="shared" si="30"/>
        <v>0</v>
      </c>
      <c r="V26" s="194">
        <f t="shared" si="30"/>
        <v>0</v>
      </c>
      <c r="W26" s="194">
        <f t="shared" si="30"/>
        <v>0</v>
      </c>
      <c r="X26" s="194">
        <f t="shared" si="30"/>
        <v>0</v>
      </c>
      <c r="Y26" s="194">
        <f t="shared" si="30"/>
        <v>0</v>
      </c>
      <c r="Z26" s="194">
        <f t="shared" si="30"/>
        <v>0</v>
      </c>
      <c r="AA26" s="194">
        <f t="shared" si="30"/>
        <v>0</v>
      </c>
      <c r="AB26" s="194">
        <f t="shared" si="30"/>
        <v>0</v>
      </c>
      <c r="AC26" s="194">
        <f t="shared" si="30"/>
        <v>0</v>
      </c>
      <c r="AD26" s="194">
        <f t="shared" si="30"/>
        <v>0</v>
      </c>
      <c r="AE26" s="194">
        <f t="shared" si="30"/>
        <v>0</v>
      </c>
      <c r="AF26" s="194">
        <f t="shared" si="30"/>
        <v>0</v>
      </c>
      <c r="AG26" s="194">
        <f t="shared" si="30"/>
        <v>0</v>
      </c>
      <c r="AH26" s="194">
        <f t="shared" si="30"/>
        <v>0</v>
      </c>
      <c r="AI26" s="194">
        <f t="shared" si="30"/>
        <v>0</v>
      </c>
      <c r="AJ26" s="194">
        <f t="shared" si="30"/>
        <v>0</v>
      </c>
      <c r="AK26" s="194">
        <f t="shared" ref="AK26:CG26" si="31">AK20/$A14</f>
        <v>0</v>
      </c>
      <c r="AL26" s="194">
        <f t="shared" si="31"/>
        <v>0</v>
      </c>
      <c r="AM26" s="194">
        <f t="shared" si="31"/>
        <v>0</v>
      </c>
      <c r="AN26" s="194">
        <f t="shared" si="31"/>
        <v>0</v>
      </c>
      <c r="AO26" s="194">
        <f t="shared" si="31"/>
        <v>0</v>
      </c>
      <c r="AP26" s="194">
        <f t="shared" si="31"/>
        <v>0</v>
      </c>
      <c r="AQ26" s="194">
        <f t="shared" si="31"/>
        <v>0</v>
      </c>
      <c r="AR26" s="194">
        <f t="shared" si="31"/>
        <v>0</v>
      </c>
      <c r="AS26" s="194">
        <f t="shared" si="31"/>
        <v>0</v>
      </c>
      <c r="AT26" s="194">
        <f t="shared" si="31"/>
        <v>0</v>
      </c>
      <c r="AU26" s="194">
        <f t="shared" si="31"/>
        <v>0</v>
      </c>
      <c r="AV26" s="194">
        <f t="shared" si="31"/>
        <v>0</v>
      </c>
      <c r="AW26" s="194">
        <f t="shared" si="31"/>
        <v>0</v>
      </c>
      <c r="AX26" s="194">
        <f t="shared" si="31"/>
        <v>0</v>
      </c>
      <c r="AY26" s="194">
        <f t="shared" si="31"/>
        <v>0</v>
      </c>
      <c r="AZ26" s="194">
        <f t="shared" si="31"/>
        <v>0</v>
      </c>
      <c r="BA26" s="194">
        <f t="shared" si="31"/>
        <v>0</v>
      </c>
      <c r="BB26" s="194">
        <f t="shared" si="31"/>
        <v>0</v>
      </c>
      <c r="BC26" s="194">
        <f t="shared" si="31"/>
        <v>0</v>
      </c>
      <c r="BD26" s="194">
        <f t="shared" si="31"/>
        <v>0</v>
      </c>
      <c r="BE26" s="194">
        <f t="shared" si="31"/>
        <v>0</v>
      </c>
      <c r="BF26" s="194">
        <f t="shared" si="31"/>
        <v>0</v>
      </c>
      <c r="BG26" s="194">
        <f t="shared" si="31"/>
        <v>0</v>
      </c>
      <c r="BH26" s="194">
        <f t="shared" si="31"/>
        <v>0</v>
      </c>
      <c r="BI26" s="194">
        <f t="shared" si="31"/>
        <v>0</v>
      </c>
      <c r="BJ26" s="194">
        <f t="shared" si="31"/>
        <v>0</v>
      </c>
      <c r="BK26" s="194">
        <f t="shared" si="31"/>
        <v>0</v>
      </c>
      <c r="BL26" s="194">
        <f t="shared" si="31"/>
        <v>0</v>
      </c>
      <c r="BM26" s="194">
        <f t="shared" si="31"/>
        <v>0</v>
      </c>
      <c r="BN26" s="194">
        <f t="shared" si="31"/>
        <v>0</v>
      </c>
      <c r="BO26" s="194">
        <f t="shared" si="31"/>
        <v>0</v>
      </c>
      <c r="BP26" s="194">
        <f t="shared" si="31"/>
        <v>0</v>
      </c>
      <c r="BQ26" s="194">
        <f t="shared" si="31"/>
        <v>0</v>
      </c>
      <c r="BR26" s="194">
        <f t="shared" si="31"/>
        <v>0</v>
      </c>
      <c r="BS26" s="194">
        <f t="shared" si="31"/>
        <v>0</v>
      </c>
      <c r="BT26" s="194">
        <f t="shared" si="31"/>
        <v>0</v>
      </c>
      <c r="BU26" s="194">
        <f t="shared" si="31"/>
        <v>0</v>
      </c>
      <c r="BV26" s="194">
        <f t="shared" si="31"/>
        <v>0</v>
      </c>
      <c r="BW26" s="194">
        <f t="shared" si="31"/>
        <v>0</v>
      </c>
      <c r="BX26" s="194">
        <f t="shared" si="31"/>
        <v>0</v>
      </c>
      <c r="BY26" s="194">
        <f t="shared" si="31"/>
        <v>0</v>
      </c>
      <c r="BZ26" s="194">
        <f t="shared" si="31"/>
        <v>0</v>
      </c>
      <c r="CA26" s="194">
        <f t="shared" si="31"/>
        <v>0</v>
      </c>
      <c r="CB26" s="194">
        <f t="shared" si="31"/>
        <v>0</v>
      </c>
      <c r="CC26" s="194">
        <f t="shared" si="31"/>
        <v>0</v>
      </c>
      <c r="CD26" s="194">
        <f t="shared" si="31"/>
        <v>0</v>
      </c>
      <c r="CE26" s="194">
        <f t="shared" si="31"/>
        <v>0</v>
      </c>
      <c r="CF26" s="194">
        <f t="shared" si="31"/>
        <v>0</v>
      </c>
      <c r="CG26" s="194">
        <f t="shared" si="31"/>
        <v>0</v>
      </c>
    </row>
    <row r="27" spans="1:85" s="195" customFormat="1" ht="8.25" hidden="1" customHeight="1" x14ac:dyDescent="0.2">
      <c r="A27" s="115"/>
      <c r="B27" s="192" t="s">
        <v>34</v>
      </c>
      <c r="C27" s="196">
        <f>C21/($A3+$A5+$A7+$A10+$A14)</f>
        <v>0</v>
      </c>
      <c r="D27" s="196">
        <f t="shared" ref="D27:AJ27" si="32">D21/($A3+$A5+$A7+$A10+$A14)</f>
        <v>0</v>
      </c>
      <c r="E27" s="196">
        <f t="shared" si="32"/>
        <v>0</v>
      </c>
      <c r="F27" s="196">
        <f t="shared" si="32"/>
        <v>0</v>
      </c>
      <c r="G27" s="196">
        <f t="shared" si="32"/>
        <v>0</v>
      </c>
      <c r="H27" s="196">
        <f t="shared" si="32"/>
        <v>0</v>
      </c>
      <c r="I27" s="196">
        <f t="shared" si="32"/>
        <v>0</v>
      </c>
      <c r="J27" s="196">
        <f t="shared" si="32"/>
        <v>0</v>
      </c>
      <c r="K27" s="196">
        <f t="shared" si="32"/>
        <v>0</v>
      </c>
      <c r="L27" s="196">
        <f t="shared" si="32"/>
        <v>0</v>
      </c>
      <c r="M27" s="196">
        <f t="shared" si="32"/>
        <v>0</v>
      </c>
      <c r="N27" s="196">
        <f t="shared" si="32"/>
        <v>0</v>
      </c>
      <c r="O27" s="196">
        <f t="shared" si="32"/>
        <v>0</v>
      </c>
      <c r="P27" s="196">
        <f t="shared" si="32"/>
        <v>0</v>
      </c>
      <c r="Q27" s="196">
        <f t="shared" si="32"/>
        <v>0</v>
      </c>
      <c r="R27" s="196">
        <f t="shared" si="32"/>
        <v>0</v>
      </c>
      <c r="S27" s="196">
        <f t="shared" si="32"/>
        <v>0</v>
      </c>
      <c r="T27" s="196">
        <f t="shared" si="32"/>
        <v>0</v>
      </c>
      <c r="U27" s="196">
        <f t="shared" si="32"/>
        <v>0</v>
      </c>
      <c r="V27" s="196">
        <f t="shared" si="32"/>
        <v>0</v>
      </c>
      <c r="W27" s="196">
        <f t="shared" si="32"/>
        <v>0</v>
      </c>
      <c r="X27" s="196">
        <f t="shared" si="32"/>
        <v>0</v>
      </c>
      <c r="Y27" s="196">
        <f t="shared" si="32"/>
        <v>0</v>
      </c>
      <c r="Z27" s="196">
        <f t="shared" si="32"/>
        <v>0</v>
      </c>
      <c r="AA27" s="196">
        <f t="shared" si="32"/>
        <v>0</v>
      </c>
      <c r="AB27" s="196">
        <f t="shared" si="32"/>
        <v>0</v>
      </c>
      <c r="AC27" s="196">
        <f t="shared" si="32"/>
        <v>0</v>
      </c>
      <c r="AD27" s="196">
        <f t="shared" si="32"/>
        <v>0</v>
      </c>
      <c r="AE27" s="196">
        <f t="shared" si="32"/>
        <v>0</v>
      </c>
      <c r="AF27" s="196">
        <f t="shared" si="32"/>
        <v>0</v>
      </c>
      <c r="AG27" s="196">
        <f t="shared" si="32"/>
        <v>0</v>
      </c>
      <c r="AH27" s="196">
        <f t="shared" si="32"/>
        <v>0</v>
      </c>
      <c r="AI27" s="196">
        <f t="shared" si="32"/>
        <v>0</v>
      </c>
      <c r="AJ27" s="196">
        <f t="shared" si="32"/>
        <v>0</v>
      </c>
      <c r="AK27" s="196">
        <f t="shared" ref="AK27:CG27" si="33">AK21/($A3+$A5+$A7+$A10+$A14)</f>
        <v>0</v>
      </c>
      <c r="AL27" s="196">
        <f t="shared" si="33"/>
        <v>0</v>
      </c>
      <c r="AM27" s="196">
        <f t="shared" si="33"/>
        <v>0</v>
      </c>
      <c r="AN27" s="196">
        <f t="shared" si="33"/>
        <v>0</v>
      </c>
      <c r="AO27" s="196">
        <f t="shared" si="33"/>
        <v>0</v>
      </c>
      <c r="AP27" s="196">
        <f t="shared" si="33"/>
        <v>0</v>
      </c>
      <c r="AQ27" s="196">
        <f t="shared" si="33"/>
        <v>0</v>
      </c>
      <c r="AR27" s="196">
        <f t="shared" si="33"/>
        <v>0</v>
      </c>
      <c r="AS27" s="196">
        <f t="shared" si="33"/>
        <v>0</v>
      </c>
      <c r="AT27" s="196">
        <f t="shared" si="33"/>
        <v>0</v>
      </c>
      <c r="AU27" s="196">
        <f t="shared" si="33"/>
        <v>0</v>
      </c>
      <c r="AV27" s="196">
        <f t="shared" si="33"/>
        <v>0</v>
      </c>
      <c r="AW27" s="196">
        <f t="shared" si="33"/>
        <v>0</v>
      </c>
      <c r="AX27" s="196">
        <f t="shared" si="33"/>
        <v>0</v>
      </c>
      <c r="AY27" s="196">
        <f t="shared" si="33"/>
        <v>0</v>
      </c>
      <c r="AZ27" s="196">
        <f t="shared" si="33"/>
        <v>0</v>
      </c>
      <c r="BA27" s="196">
        <f t="shared" si="33"/>
        <v>0</v>
      </c>
      <c r="BB27" s="196">
        <f t="shared" si="33"/>
        <v>0</v>
      </c>
      <c r="BC27" s="196">
        <f t="shared" si="33"/>
        <v>0</v>
      </c>
      <c r="BD27" s="196">
        <f t="shared" si="33"/>
        <v>0</v>
      </c>
      <c r="BE27" s="196">
        <f t="shared" si="33"/>
        <v>0</v>
      </c>
      <c r="BF27" s="196">
        <f t="shared" si="33"/>
        <v>0</v>
      </c>
      <c r="BG27" s="196">
        <f t="shared" si="33"/>
        <v>0</v>
      </c>
      <c r="BH27" s="196">
        <f t="shared" si="33"/>
        <v>0</v>
      </c>
      <c r="BI27" s="196">
        <f t="shared" si="33"/>
        <v>0</v>
      </c>
      <c r="BJ27" s="196">
        <f t="shared" si="33"/>
        <v>0</v>
      </c>
      <c r="BK27" s="196">
        <f t="shared" si="33"/>
        <v>0</v>
      </c>
      <c r="BL27" s="196">
        <f t="shared" si="33"/>
        <v>0</v>
      </c>
      <c r="BM27" s="196">
        <f t="shared" si="33"/>
        <v>0</v>
      </c>
      <c r="BN27" s="196">
        <f t="shared" si="33"/>
        <v>0</v>
      </c>
      <c r="BO27" s="196">
        <f t="shared" si="33"/>
        <v>0</v>
      </c>
      <c r="BP27" s="196">
        <f t="shared" si="33"/>
        <v>0</v>
      </c>
      <c r="BQ27" s="196">
        <f t="shared" si="33"/>
        <v>0</v>
      </c>
      <c r="BR27" s="196">
        <f t="shared" si="33"/>
        <v>0</v>
      </c>
      <c r="BS27" s="196">
        <f t="shared" si="33"/>
        <v>0</v>
      </c>
      <c r="BT27" s="196">
        <f t="shared" si="33"/>
        <v>0</v>
      </c>
      <c r="BU27" s="196">
        <f t="shared" si="33"/>
        <v>0</v>
      </c>
      <c r="BV27" s="196">
        <f t="shared" si="33"/>
        <v>0</v>
      </c>
      <c r="BW27" s="196">
        <f t="shared" si="33"/>
        <v>0</v>
      </c>
      <c r="BX27" s="196">
        <f t="shared" si="33"/>
        <v>0</v>
      </c>
      <c r="BY27" s="196">
        <f t="shared" si="33"/>
        <v>0</v>
      </c>
      <c r="BZ27" s="196">
        <f t="shared" si="33"/>
        <v>0</v>
      </c>
      <c r="CA27" s="196">
        <f t="shared" si="33"/>
        <v>0</v>
      </c>
      <c r="CB27" s="196">
        <f t="shared" si="33"/>
        <v>0</v>
      </c>
      <c r="CC27" s="196">
        <f t="shared" si="33"/>
        <v>0</v>
      </c>
      <c r="CD27" s="196">
        <f t="shared" si="33"/>
        <v>0</v>
      </c>
      <c r="CE27" s="196">
        <f t="shared" si="33"/>
        <v>0</v>
      </c>
      <c r="CF27" s="196">
        <f t="shared" si="33"/>
        <v>0</v>
      </c>
      <c r="CG27" s="196">
        <f t="shared" si="33"/>
        <v>0</v>
      </c>
    </row>
    <row r="28" spans="1:85" s="195" customFormat="1" ht="21.75" hidden="1" customHeight="1" x14ac:dyDescent="0.2">
      <c r="A28" s="115"/>
      <c r="C28" s="274" t="str">
        <f>IF(C2&lt;&gt;0,"Délivré","Non délivré")</f>
        <v>Non délivré</v>
      </c>
      <c r="D28" s="274" t="str">
        <f t="shared" ref="D28:BO28" si="34">IF(D2&lt;&gt;0,"Délivré","Non délivré")</f>
        <v>Non délivré</v>
      </c>
      <c r="E28" s="274" t="str">
        <f t="shared" si="34"/>
        <v>Non délivré</v>
      </c>
      <c r="F28" s="274" t="str">
        <f t="shared" si="34"/>
        <v>Non délivré</v>
      </c>
      <c r="G28" s="274" t="str">
        <f t="shared" si="34"/>
        <v>Non délivré</v>
      </c>
      <c r="H28" s="274" t="str">
        <f t="shared" si="34"/>
        <v>Non délivré</v>
      </c>
      <c r="I28" s="274" t="str">
        <f t="shared" si="34"/>
        <v>Non délivré</v>
      </c>
      <c r="J28" s="274" t="str">
        <f t="shared" si="34"/>
        <v>Non délivré</v>
      </c>
      <c r="K28" s="274" t="str">
        <f t="shared" si="34"/>
        <v>Non délivré</v>
      </c>
      <c r="L28" s="274" t="str">
        <f t="shared" si="34"/>
        <v>Non délivré</v>
      </c>
      <c r="M28" s="274" t="str">
        <f t="shared" si="34"/>
        <v>Non délivré</v>
      </c>
      <c r="N28" s="274" t="str">
        <f t="shared" si="34"/>
        <v>Non délivré</v>
      </c>
      <c r="O28" s="274" t="str">
        <f t="shared" si="34"/>
        <v>Non délivré</v>
      </c>
      <c r="P28" s="274" t="str">
        <f t="shared" si="34"/>
        <v>Non délivré</v>
      </c>
      <c r="Q28" s="274" t="str">
        <f t="shared" si="34"/>
        <v>Non délivré</v>
      </c>
      <c r="R28" s="274" t="str">
        <f t="shared" si="34"/>
        <v>Non délivré</v>
      </c>
      <c r="S28" s="274" t="str">
        <f t="shared" si="34"/>
        <v>Non délivré</v>
      </c>
      <c r="T28" s="274" t="str">
        <f t="shared" si="34"/>
        <v>Non délivré</v>
      </c>
      <c r="U28" s="274" t="str">
        <f t="shared" si="34"/>
        <v>Non délivré</v>
      </c>
      <c r="V28" s="274" t="str">
        <f t="shared" si="34"/>
        <v>Non délivré</v>
      </c>
      <c r="W28" s="274" t="str">
        <f t="shared" si="34"/>
        <v>Non délivré</v>
      </c>
      <c r="X28" s="274" t="str">
        <f t="shared" si="34"/>
        <v>Non délivré</v>
      </c>
      <c r="Y28" s="274" t="str">
        <f t="shared" si="34"/>
        <v>Non délivré</v>
      </c>
      <c r="Z28" s="274" t="str">
        <f t="shared" si="34"/>
        <v>Non délivré</v>
      </c>
      <c r="AA28" s="274" t="str">
        <f t="shared" si="34"/>
        <v>Non délivré</v>
      </c>
      <c r="AB28" s="274" t="str">
        <f t="shared" si="34"/>
        <v>Non délivré</v>
      </c>
      <c r="AC28" s="274" t="str">
        <f t="shared" si="34"/>
        <v>Non délivré</v>
      </c>
      <c r="AD28" s="274" t="str">
        <f t="shared" si="34"/>
        <v>Non délivré</v>
      </c>
      <c r="AE28" s="274" t="str">
        <f t="shared" si="34"/>
        <v>Non délivré</v>
      </c>
      <c r="AF28" s="274" t="str">
        <f t="shared" si="34"/>
        <v>Non délivré</v>
      </c>
      <c r="AG28" s="274" t="str">
        <f t="shared" si="34"/>
        <v>Non délivré</v>
      </c>
      <c r="AH28" s="274" t="str">
        <f t="shared" si="34"/>
        <v>Non délivré</v>
      </c>
      <c r="AI28" s="274" t="str">
        <f t="shared" si="34"/>
        <v>Non délivré</v>
      </c>
      <c r="AJ28" s="274" t="str">
        <f t="shared" si="34"/>
        <v>Non délivré</v>
      </c>
      <c r="AK28" s="274" t="str">
        <f t="shared" si="34"/>
        <v>Non délivré</v>
      </c>
      <c r="AL28" s="274" t="str">
        <f t="shared" si="34"/>
        <v>Non délivré</v>
      </c>
      <c r="AM28" s="274" t="str">
        <f t="shared" si="34"/>
        <v>Non délivré</v>
      </c>
      <c r="AN28" s="274" t="str">
        <f t="shared" si="34"/>
        <v>Non délivré</v>
      </c>
      <c r="AO28" s="274" t="str">
        <f t="shared" si="34"/>
        <v>Non délivré</v>
      </c>
      <c r="AP28" s="274" t="str">
        <f t="shared" si="34"/>
        <v>Non délivré</v>
      </c>
      <c r="AQ28" s="274" t="str">
        <f t="shared" si="34"/>
        <v>Non délivré</v>
      </c>
      <c r="AR28" s="274" t="str">
        <f t="shared" si="34"/>
        <v>Non délivré</v>
      </c>
      <c r="AS28" s="274" t="str">
        <f t="shared" si="34"/>
        <v>Non délivré</v>
      </c>
      <c r="AT28" s="274" t="str">
        <f t="shared" si="34"/>
        <v>Non délivré</v>
      </c>
      <c r="AU28" s="274" t="str">
        <f t="shared" si="34"/>
        <v>Non délivré</v>
      </c>
      <c r="AV28" s="274" t="str">
        <f t="shared" si="34"/>
        <v>Non délivré</v>
      </c>
      <c r="AW28" s="274" t="str">
        <f t="shared" si="34"/>
        <v>Non délivré</v>
      </c>
      <c r="AX28" s="274" t="str">
        <f t="shared" si="34"/>
        <v>Non délivré</v>
      </c>
      <c r="AY28" s="274" t="str">
        <f t="shared" si="34"/>
        <v>Non délivré</v>
      </c>
      <c r="AZ28" s="274" t="str">
        <f t="shared" si="34"/>
        <v>Non délivré</v>
      </c>
      <c r="BA28" s="274" t="str">
        <f t="shared" si="34"/>
        <v>Non délivré</v>
      </c>
      <c r="BB28" s="274" t="str">
        <f t="shared" si="34"/>
        <v>Non délivré</v>
      </c>
      <c r="BC28" s="274" t="str">
        <f t="shared" si="34"/>
        <v>Non délivré</v>
      </c>
      <c r="BD28" s="274" t="str">
        <f t="shared" si="34"/>
        <v>Non délivré</v>
      </c>
      <c r="BE28" s="274" t="str">
        <f t="shared" si="34"/>
        <v>Non délivré</v>
      </c>
      <c r="BF28" s="274" t="str">
        <f t="shared" si="34"/>
        <v>Non délivré</v>
      </c>
      <c r="BG28" s="274" t="str">
        <f t="shared" si="34"/>
        <v>Non délivré</v>
      </c>
      <c r="BH28" s="274" t="str">
        <f t="shared" si="34"/>
        <v>Non délivré</v>
      </c>
      <c r="BI28" s="274" t="str">
        <f t="shared" si="34"/>
        <v>Non délivré</v>
      </c>
      <c r="BJ28" s="274" t="str">
        <f t="shared" si="34"/>
        <v>Non délivré</v>
      </c>
      <c r="BK28" s="274" t="str">
        <f t="shared" si="34"/>
        <v>Non délivré</v>
      </c>
      <c r="BL28" s="274" t="str">
        <f t="shared" si="34"/>
        <v>Non délivré</v>
      </c>
      <c r="BM28" s="274" t="str">
        <f t="shared" si="34"/>
        <v>Non délivré</v>
      </c>
      <c r="BN28" s="274" t="str">
        <f t="shared" si="34"/>
        <v>Non délivré</v>
      </c>
      <c r="BO28" s="274" t="str">
        <f t="shared" si="34"/>
        <v>Non délivré</v>
      </c>
      <c r="BP28" s="274" t="str">
        <f t="shared" ref="BP28:CG28" si="35">IF(BP2&lt;&gt;0,"Délivré","Non délivré")</f>
        <v>Non délivré</v>
      </c>
      <c r="BQ28" s="274" t="str">
        <f t="shared" si="35"/>
        <v>Non délivré</v>
      </c>
      <c r="BR28" s="274" t="str">
        <f t="shared" si="35"/>
        <v>Non délivré</v>
      </c>
      <c r="BS28" s="274" t="str">
        <f t="shared" si="35"/>
        <v>Non délivré</v>
      </c>
      <c r="BT28" s="274" t="str">
        <f t="shared" si="35"/>
        <v>Non délivré</v>
      </c>
      <c r="BU28" s="274" t="str">
        <f t="shared" si="35"/>
        <v>Non délivré</v>
      </c>
      <c r="BV28" s="274" t="str">
        <f t="shared" si="35"/>
        <v>Non délivré</v>
      </c>
      <c r="BW28" s="274" t="str">
        <f t="shared" si="35"/>
        <v>Non délivré</v>
      </c>
      <c r="BX28" s="274" t="str">
        <f t="shared" si="35"/>
        <v>Non délivré</v>
      </c>
      <c r="BY28" s="274" t="str">
        <f t="shared" si="35"/>
        <v>Non délivré</v>
      </c>
      <c r="BZ28" s="274" t="str">
        <f t="shared" si="35"/>
        <v>Non délivré</v>
      </c>
      <c r="CA28" s="274" t="str">
        <f t="shared" si="35"/>
        <v>Non délivré</v>
      </c>
      <c r="CB28" s="274" t="str">
        <f t="shared" si="35"/>
        <v>Non délivré</v>
      </c>
      <c r="CC28" s="274" t="str">
        <f t="shared" si="35"/>
        <v>Non délivré</v>
      </c>
      <c r="CD28" s="274" t="str">
        <f t="shared" si="35"/>
        <v>Non délivré</v>
      </c>
      <c r="CE28" s="274" t="str">
        <f t="shared" si="35"/>
        <v>Non délivré</v>
      </c>
      <c r="CF28" s="274" t="str">
        <f t="shared" si="35"/>
        <v>Non délivré</v>
      </c>
      <c r="CG28" s="274" t="str">
        <f t="shared" si="35"/>
        <v>Non délivré</v>
      </c>
    </row>
    <row r="29" spans="1:85" s="195" customFormat="1" ht="21.75" customHeight="1" x14ac:dyDescent="0.2">
      <c r="A29" s="115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</row>
    <row r="30" spans="1:85" s="195" customFormat="1" x14ac:dyDescent="0.2">
      <c r="A30" s="115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</row>
    <row r="31" spans="1:85" s="195" customFormat="1" x14ac:dyDescent="0.2">
      <c r="A31" s="115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</row>
    <row r="32" spans="1:85" s="195" customFormat="1" x14ac:dyDescent="0.2">
      <c r="A32" s="115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</row>
    <row r="33" spans="1:36" s="195" customFormat="1" x14ac:dyDescent="0.2">
      <c r="A33" s="115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</row>
    <row r="34" spans="1:36" s="195" customFormat="1" x14ac:dyDescent="0.2">
      <c r="A34" s="115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</row>
    <row r="35" spans="1:36" s="195" customFormat="1" x14ac:dyDescent="0.2">
      <c r="A35" s="115"/>
    </row>
    <row r="36" spans="1:36" s="195" customFormat="1" x14ac:dyDescent="0.2">
      <c r="A36" s="115"/>
    </row>
    <row r="37" spans="1:36" s="195" customFormat="1" x14ac:dyDescent="0.2">
      <c r="A37" s="115"/>
    </row>
    <row r="38" spans="1:36" s="195" customFormat="1" x14ac:dyDescent="0.2">
      <c r="A38" s="115"/>
    </row>
  </sheetData>
  <sheetProtection algorithmName="SHA-512" hashValue="gIzzbYkEPEJoP/12WyYRGv281Ml17NdUBi40leikAaHhnc0+9dnIGAgne+/PmF6/33KtIzEHOujzrlPf3TzzQQ==" saltValue="gJaQrEyp2sGqARZQ4iZvfg==" spinCount="100000" sheet="1" objects="1" scenarios="1"/>
  <customSheetViews>
    <customSheetView guid="{290D983C-61CA-46F9-BA33-62726F92F25E}" hiddenRows="1" hiddenColumns="1" topLeftCell="B1">
      <selection activeCell="B4" sqref="B4"/>
      <pageMargins left="0.7" right="0.7" top="0.75" bottom="0.75" header="0.3" footer="0.3"/>
    </customSheetView>
  </customSheetViews>
  <conditionalFormatting sqref="C3:CG3">
    <cfRule type="cellIs" dxfId="224" priority="17" stopIfTrue="1" operator="greaterThan">
      <formula>0.75</formula>
    </cfRule>
    <cfRule type="cellIs" dxfId="223" priority="18" operator="between">
      <formula>0.51</formula>
      <formula>0.75</formula>
    </cfRule>
    <cfRule type="cellIs" dxfId="222" priority="19" stopIfTrue="1" operator="between">
      <formula>0.26</formula>
      <formula>0.5</formula>
    </cfRule>
    <cfRule type="cellIs" dxfId="221" priority="40" stopIfTrue="1" operator="lessThan">
      <formula>0.26</formula>
    </cfRule>
  </conditionalFormatting>
  <conditionalFormatting sqref="C5:CG5">
    <cfRule type="cellIs" dxfId="220" priority="13" stopIfTrue="1" operator="greaterThan">
      <formula>0.75</formula>
    </cfRule>
    <cfRule type="cellIs" dxfId="219" priority="14" operator="between">
      <formula>0.51</formula>
      <formula>0.75</formula>
    </cfRule>
    <cfRule type="cellIs" dxfId="218" priority="15" stopIfTrue="1" operator="between">
      <formula>0.26</formula>
      <formula>0.5</formula>
    </cfRule>
    <cfRule type="cellIs" dxfId="217" priority="16" stopIfTrue="1" operator="lessThan">
      <formula>0.26</formula>
    </cfRule>
  </conditionalFormatting>
  <conditionalFormatting sqref="C7:CG7">
    <cfRule type="cellIs" dxfId="216" priority="9" stopIfTrue="1" operator="greaterThan">
      <formula>0.75</formula>
    </cfRule>
    <cfRule type="cellIs" dxfId="215" priority="10" operator="between">
      <formula>0.51</formula>
      <formula>0.75</formula>
    </cfRule>
    <cfRule type="cellIs" dxfId="214" priority="11" stopIfTrue="1" operator="between">
      <formula>0.26</formula>
      <formula>0.5</formula>
    </cfRule>
    <cfRule type="cellIs" dxfId="213" priority="12" stopIfTrue="1" operator="lessThan">
      <formula>0.26</formula>
    </cfRule>
  </conditionalFormatting>
  <conditionalFormatting sqref="C10:CG10">
    <cfRule type="cellIs" dxfId="212" priority="5" stopIfTrue="1" operator="greaterThan">
      <formula>0.75</formula>
    </cfRule>
    <cfRule type="cellIs" dxfId="211" priority="6" operator="between">
      <formula>0.51</formula>
      <formula>0.75</formula>
    </cfRule>
    <cfRule type="cellIs" dxfId="210" priority="7" stopIfTrue="1" operator="between">
      <formula>0.26</formula>
      <formula>0.5</formula>
    </cfRule>
    <cfRule type="cellIs" dxfId="209" priority="8" stopIfTrue="1" operator="lessThan">
      <formula>0.26</formula>
    </cfRule>
  </conditionalFormatting>
  <conditionalFormatting sqref="C14:CG14">
    <cfRule type="cellIs" dxfId="208" priority="1" stopIfTrue="1" operator="greaterThan">
      <formula>0.75</formula>
    </cfRule>
    <cfRule type="cellIs" dxfId="207" priority="2" operator="between">
      <formula>0.51</formula>
      <formula>0.75</formula>
    </cfRule>
    <cfRule type="cellIs" dxfId="206" priority="3" stopIfTrue="1" operator="between">
      <formula>0.26</formula>
      <formula>0.5</formula>
    </cfRule>
    <cfRule type="cellIs" dxfId="205" priority="4" stopIfTrue="1" operator="lessThan">
      <formula>0.26</formula>
    </cfRule>
  </conditionalFormatting>
  <dataValidations count="1">
    <dataValidation type="list" allowBlank="1" showDropDown="1" showInputMessage="1" showErrorMessage="1" errorTitle="Erreur de saisie" error="Saisir X ou x" sqref="C4:CG4 C6:CG6 C8:CG9 D11:CG13 C15:CG15 C11:C13">
      <formula1>$CJ$1:$CJ$2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J39"/>
  <sheetViews>
    <sheetView showGridLines="0" showRowColHeaders="0" topLeftCell="B1" zoomScaleNormal="100" workbookViewId="0">
      <pane xSplit="1" ySplit="1" topLeftCell="C2" activePane="bottomRight" state="frozen"/>
      <selection activeCell="B4" sqref="B4:D4"/>
      <selection pane="topRight" activeCell="B4" sqref="B4:D4"/>
      <selection pane="bottomLeft" activeCell="B4" sqref="B4:D4"/>
      <selection pane="bottomRight" activeCell="C1" sqref="C1:CG1"/>
    </sheetView>
  </sheetViews>
  <sheetFormatPr baseColWidth="10" defaultRowHeight="18.75" x14ac:dyDescent="0.2"/>
  <cols>
    <col min="1" max="1" width="14.140625" style="42" hidden="1" customWidth="1"/>
    <col min="2" max="2" width="95.42578125" style="21" bestFit="1" customWidth="1"/>
    <col min="3" max="85" width="3.28515625" style="21" customWidth="1"/>
    <col min="86" max="86" width="11.42578125" style="21"/>
    <col min="87" max="87" width="9.28515625" style="21" customWidth="1"/>
    <col min="88" max="88" width="11.42578125" style="21" hidden="1" customWidth="1"/>
    <col min="89" max="16384" width="11.42578125" style="21"/>
  </cols>
  <sheetData>
    <row r="1" spans="1:88" ht="126.75" customHeight="1" x14ac:dyDescent="0.2">
      <c r="A1" s="470" t="str">
        <f>Compétences!G1</f>
        <v>Compétence 5 - La culture humaniste - Palier 2</v>
      </c>
      <c r="B1" s="470"/>
      <c r="C1" s="424" t="str">
        <f>IF(Liste!$B23&lt;&gt;"",Liste!$H23,"")</f>
        <v/>
      </c>
      <c r="D1" s="424" t="str">
        <f>IF(Liste!$B24&lt;&gt;"",Liste!$H24,"")</f>
        <v/>
      </c>
      <c r="E1" s="424" t="str">
        <f>IF(Liste!$B25&lt;&gt;"",Liste!$H25,"")</f>
        <v/>
      </c>
      <c r="F1" s="424" t="str">
        <f>IF(Liste!$B26&lt;&gt;"",Liste!$H26,"")</f>
        <v/>
      </c>
      <c r="G1" s="424" t="str">
        <f>IF(Liste!$B27&lt;&gt;"",Liste!$H27,"")</f>
        <v/>
      </c>
      <c r="H1" s="424" t="str">
        <f>IF(Liste!$B28&lt;&gt;"",Liste!$H28,"")</f>
        <v/>
      </c>
      <c r="I1" s="424" t="str">
        <f>IF(Liste!$B29&lt;&gt;"",Liste!$H29,"")</f>
        <v/>
      </c>
      <c r="J1" s="424" t="str">
        <f>IF(Liste!$B30&lt;&gt;"",Liste!$H30,"")</f>
        <v/>
      </c>
      <c r="K1" s="424" t="str">
        <f>IF(Liste!$B31&lt;&gt;"",Liste!$H31,"")</f>
        <v/>
      </c>
      <c r="L1" s="424" t="str">
        <f>IF(Liste!$B32&lt;&gt;"",Liste!$H32,"")</f>
        <v/>
      </c>
      <c r="M1" s="424" t="str">
        <f>IF(Liste!$B33&lt;&gt;"",Liste!$H33,"")</f>
        <v/>
      </c>
      <c r="N1" s="424" t="str">
        <f>IF(Liste!$B34&lt;&gt;"",Liste!$H34,"")</f>
        <v/>
      </c>
      <c r="O1" s="424" t="str">
        <f>IF(Liste!$B35&lt;&gt;"",Liste!$H35,"")</f>
        <v/>
      </c>
      <c r="P1" s="424" t="str">
        <f>IF(Liste!$B36&lt;&gt;"",Liste!$H36,"")</f>
        <v/>
      </c>
      <c r="Q1" s="424" t="str">
        <f>IF(Liste!$B37&lt;&gt;"",Liste!$H37,"")</f>
        <v/>
      </c>
      <c r="R1" s="424" t="str">
        <f>IF(Liste!$B38&lt;&gt;"",Liste!$H38,"")</f>
        <v/>
      </c>
      <c r="S1" s="424" t="str">
        <f>IF(Liste!$B39&lt;&gt;"",Liste!$H39,"")</f>
        <v/>
      </c>
      <c r="T1" s="424" t="str">
        <f>IF(Liste!$B40&lt;&gt;"",Liste!$H40,"")</f>
        <v/>
      </c>
      <c r="U1" s="424" t="str">
        <f>IF(Liste!$B41&lt;&gt;"",Liste!$H41,"")</f>
        <v/>
      </c>
      <c r="V1" s="424" t="str">
        <f>IF(Liste!$B42&lt;&gt;"",Liste!$H42,"")</f>
        <v/>
      </c>
      <c r="W1" s="424" t="str">
        <f>IF(Liste!$B43&lt;&gt;"",Liste!$H43,"")</f>
        <v/>
      </c>
      <c r="X1" s="424" t="str">
        <f>IF(Liste!$B44&lt;&gt;"",Liste!$H44,"")</f>
        <v/>
      </c>
      <c r="Y1" s="424" t="str">
        <f>IF(Liste!$B45&lt;&gt;"",Liste!$H45,"")</f>
        <v/>
      </c>
      <c r="Z1" s="424" t="str">
        <f>IF(Liste!$B46&lt;&gt;"",Liste!$H46,"")</f>
        <v/>
      </c>
      <c r="AA1" s="424" t="str">
        <f>IF(Liste!$B47&lt;&gt;"",Liste!$H47,"")</f>
        <v/>
      </c>
      <c r="AB1" s="424" t="str">
        <f>IF(Liste!$B48&lt;&gt;"",Liste!$H48,"")</f>
        <v/>
      </c>
      <c r="AC1" s="424" t="str">
        <f>IF(Liste!$B49&lt;&gt;"",Liste!$H49,"")</f>
        <v/>
      </c>
      <c r="AD1" s="424" t="str">
        <f>IF(Liste!$B50&lt;&gt;"",Liste!$H50,"")</f>
        <v/>
      </c>
      <c r="AE1" s="424" t="str">
        <f>IF(Liste!$B51&lt;&gt;"",Liste!$H51,"")</f>
        <v/>
      </c>
      <c r="AF1" s="424" t="str">
        <f>IF(Liste!$B52&lt;&gt;"",Liste!$H52,"")</f>
        <v/>
      </c>
      <c r="AG1" s="424" t="str">
        <f>IF(Liste!$B53&lt;&gt;"",Liste!$H53,"")</f>
        <v/>
      </c>
      <c r="AH1" s="424" t="str">
        <f>IF(Liste!$B54&lt;&gt;"",Liste!$H54,"")</f>
        <v/>
      </c>
      <c r="AI1" s="424" t="str">
        <f>IF(Liste!$B55&lt;&gt;"",Liste!$H55,"")</f>
        <v/>
      </c>
      <c r="AJ1" s="424" t="str">
        <f>IF(Liste!$B56&lt;&gt;"",Liste!$H56,"")</f>
        <v/>
      </c>
      <c r="AK1" s="424" t="str">
        <f>IF(Liste!$B57&lt;&gt;"",Liste!$H57,"")</f>
        <v/>
      </c>
      <c r="AL1" s="424" t="str">
        <f>IF(Liste!$B58&lt;&gt;"",Liste!$H58,"")</f>
        <v/>
      </c>
      <c r="AM1" s="424" t="str">
        <f>IF(Liste!$B59&lt;&gt;"",Liste!$H59,"")</f>
        <v/>
      </c>
      <c r="AN1" s="424" t="str">
        <f>IF(Liste!$B60&lt;&gt;"",Liste!$H60,"")</f>
        <v/>
      </c>
      <c r="AO1" s="424" t="str">
        <f>IF(Liste!$B61&lt;&gt;"",Liste!$H61,"")</f>
        <v/>
      </c>
      <c r="AP1" s="424" t="str">
        <f>IF(Liste!$B62&lt;&gt;"",Liste!$H62,"")</f>
        <v/>
      </c>
      <c r="AQ1" s="424" t="str">
        <f>IF(Liste!$B63&lt;&gt;"",Liste!$H63,"")</f>
        <v/>
      </c>
      <c r="AR1" s="424" t="str">
        <f>IF(Liste!$B64&lt;&gt;"",Liste!$H64,"")</f>
        <v/>
      </c>
      <c r="AS1" s="424" t="str">
        <f>IF(Liste!$B65&lt;&gt;"",Liste!$H65,"")</f>
        <v/>
      </c>
      <c r="AT1" s="424" t="str">
        <f>IF(Liste!$B66&lt;&gt;"",Liste!$H66,"")</f>
        <v/>
      </c>
      <c r="AU1" s="424" t="str">
        <f>IF(Liste!$B67&lt;&gt;"",Liste!$H67,"")</f>
        <v/>
      </c>
      <c r="AV1" s="424" t="str">
        <f>IF(Liste!$B68&lt;&gt;"",Liste!$H68,"")</f>
        <v/>
      </c>
      <c r="AW1" s="424" t="str">
        <f>IF(Liste!$B69&lt;&gt;"",Liste!$H69,"")</f>
        <v/>
      </c>
      <c r="AX1" s="424" t="str">
        <f>IF(Liste!$B70&lt;&gt;"",Liste!$H70,"")</f>
        <v/>
      </c>
      <c r="AY1" s="424" t="str">
        <f>IF(Liste!$B71&lt;&gt;"",Liste!$H71,"")</f>
        <v/>
      </c>
      <c r="AZ1" s="424" t="str">
        <f>IF(Liste!$B72&lt;&gt;"",Liste!$H72,"")</f>
        <v/>
      </c>
      <c r="BA1" s="424" t="str">
        <f>IF(Liste!$B73&lt;&gt;"",Liste!$H73,"")</f>
        <v/>
      </c>
      <c r="BB1" s="424" t="str">
        <f>IF(Liste!$B74&lt;&gt;"",Liste!$H74,"")</f>
        <v/>
      </c>
      <c r="BC1" s="424" t="str">
        <f>IF(Liste!$B75&lt;&gt;"",Liste!$H75,"")</f>
        <v/>
      </c>
      <c r="BD1" s="424" t="str">
        <f>IF(Liste!$B76&lt;&gt;"",Liste!$H76,"")</f>
        <v/>
      </c>
      <c r="BE1" s="424" t="str">
        <f>IF(Liste!$B77&lt;&gt;"",Liste!$H77,"")</f>
        <v/>
      </c>
      <c r="BF1" s="424" t="str">
        <f>IF(Liste!$B78&lt;&gt;"",Liste!$H78,"")</f>
        <v/>
      </c>
      <c r="BG1" s="424" t="str">
        <f>IF(Liste!$B79&lt;&gt;"",Liste!$H79,"")</f>
        <v/>
      </c>
      <c r="BH1" s="424" t="str">
        <f>IF(Liste!$B80&lt;&gt;"",Liste!$H80,"")</f>
        <v/>
      </c>
      <c r="BI1" s="424" t="str">
        <f>IF(Liste!$B81&lt;&gt;"",Liste!$H81,"")</f>
        <v/>
      </c>
      <c r="BJ1" s="424" t="str">
        <f>IF(Liste!$B82&lt;&gt;"",Liste!$H82,"")</f>
        <v/>
      </c>
      <c r="BK1" s="424" t="str">
        <f>IF(Liste!$B83&lt;&gt;"",Liste!$H83,"")</f>
        <v/>
      </c>
      <c r="BL1" s="424" t="str">
        <f>IF(Liste!$B84&lt;&gt;"",Liste!$H84,"")</f>
        <v/>
      </c>
      <c r="BM1" s="424" t="str">
        <f>IF(Liste!$B85&lt;&gt;"",Liste!$H85,"")</f>
        <v/>
      </c>
      <c r="BN1" s="424" t="str">
        <f>IF(Liste!$B86&lt;&gt;"",Liste!$H86,"")</f>
        <v/>
      </c>
      <c r="BO1" s="424" t="str">
        <f>IF(Liste!$B87&lt;&gt;"",Liste!$H87,"")</f>
        <v/>
      </c>
      <c r="BP1" s="424" t="str">
        <f>IF(Liste!$B88&lt;&gt;"",Liste!$H88,"")</f>
        <v/>
      </c>
      <c r="BQ1" s="424" t="str">
        <f>IF(Liste!$B89&lt;&gt;"",Liste!$H89,"")</f>
        <v/>
      </c>
      <c r="BR1" s="424" t="str">
        <f>IF(Liste!$B90&lt;&gt;"",Liste!$H90,"")</f>
        <v/>
      </c>
      <c r="BS1" s="424" t="str">
        <f>IF(Liste!$B91&lt;&gt;"",Liste!$H91,"")</f>
        <v/>
      </c>
      <c r="BT1" s="424" t="str">
        <f>IF(Liste!$B92&lt;&gt;"",Liste!$H92,"")</f>
        <v/>
      </c>
      <c r="BU1" s="424" t="str">
        <f>IF(Liste!$B93&lt;&gt;"",Liste!$H93,"")</f>
        <v/>
      </c>
      <c r="BV1" s="424" t="str">
        <f>IF(Liste!$B94&lt;&gt;"",Liste!$H94,"")</f>
        <v/>
      </c>
      <c r="BW1" s="424" t="str">
        <f>IF(Liste!$B95&lt;&gt;"",Liste!$H95,"")</f>
        <v/>
      </c>
      <c r="BX1" s="424" t="str">
        <f>IF(Liste!$B96&lt;&gt;"",Liste!$H96,"")</f>
        <v/>
      </c>
      <c r="BY1" s="424" t="str">
        <f>IF(Liste!$B97&lt;&gt;"",Liste!$H97,"")</f>
        <v/>
      </c>
      <c r="BZ1" s="424" t="str">
        <f>IF(Liste!$B98&lt;&gt;"",Liste!$H98,"")</f>
        <v/>
      </c>
      <c r="CA1" s="424" t="str">
        <f>IF(Liste!$B99&lt;&gt;"",Liste!$H99,"")</f>
        <v/>
      </c>
      <c r="CB1" s="424" t="str">
        <f>IF(Liste!$B100&lt;&gt;"",Liste!$H100,"")</f>
        <v/>
      </c>
      <c r="CC1" s="424" t="str">
        <f>IF(Liste!$B101&lt;&gt;"",Liste!$H101,"")</f>
        <v/>
      </c>
      <c r="CD1" s="424" t="str">
        <f>IF(Liste!$B102&lt;&gt;"",Liste!$H102,"")</f>
        <v/>
      </c>
      <c r="CE1" s="424" t="str">
        <f>IF(Liste!$B103&lt;&gt;"",Liste!$H103,"")</f>
        <v/>
      </c>
      <c r="CF1" s="424" t="str">
        <f>IF(Liste!$B104&lt;&gt;"",Liste!$H104,"")</f>
        <v/>
      </c>
      <c r="CG1" s="424" t="str">
        <f>IF(Liste!$B105&lt;&gt;"",Liste!$H105,"")</f>
        <v/>
      </c>
      <c r="CJ1" s="21" t="s">
        <v>20</v>
      </c>
    </row>
    <row r="2" spans="1:88" ht="50.25" customHeight="1" x14ac:dyDescent="0.2">
      <c r="A2" s="189"/>
      <c r="B2" s="168" t="s">
        <v>35</v>
      </c>
      <c r="C2" s="86"/>
      <c r="D2" s="86"/>
      <c r="E2" s="86"/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J2" s="21" t="s">
        <v>191</v>
      </c>
    </row>
    <row r="3" spans="1:88" s="23" customFormat="1" x14ac:dyDescent="0.15">
      <c r="A3" s="99">
        <v>4</v>
      </c>
      <c r="B3" s="88" t="str">
        <f>Compétences!G3</f>
        <v>AVOIR DES REPÈRES RELEVANT DU TEMPS ET DE L’ESPACE</v>
      </c>
      <c r="C3" s="358">
        <f>COUNTA(C4:C7)/$A3</f>
        <v>0</v>
      </c>
      <c r="D3" s="358">
        <f t="shared" ref="D3:AJ3" si="0">COUNTA(D4:D7)/$A3</f>
        <v>0</v>
      </c>
      <c r="E3" s="358">
        <f t="shared" si="0"/>
        <v>0</v>
      </c>
      <c r="F3" s="358">
        <f t="shared" si="0"/>
        <v>0</v>
      </c>
      <c r="G3" s="358">
        <f t="shared" si="0"/>
        <v>0</v>
      </c>
      <c r="H3" s="358">
        <f t="shared" si="0"/>
        <v>0</v>
      </c>
      <c r="I3" s="358">
        <f t="shared" si="0"/>
        <v>0</v>
      </c>
      <c r="J3" s="358">
        <f t="shared" si="0"/>
        <v>0</v>
      </c>
      <c r="K3" s="358">
        <f t="shared" si="0"/>
        <v>0</v>
      </c>
      <c r="L3" s="358">
        <f t="shared" si="0"/>
        <v>0</v>
      </c>
      <c r="M3" s="358">
        <f t="shared" si="0"/>
        <v>0</v>
      </c>
      <c r="N3" s="358">
        <f t="shared" si="0"/>
        <v>0</v>
      </c>
      <c r="O3" s="358">
        <f t="shared" si="0"/>
        <v>0</v>
      </c>
      <c r="P3" s="358">
        <f t="shared" si="0"/>
        <v>0</v>
      </c>
      <c r="Q3" s="358">
        <f t="shared" si="0"/>
        <v>0</v>
      </c>
      <c r="R3" s="358">
        <f t="shared" si="0"/>
        <v>0</v>
      </c>
      <c r="S3" s="358">
        <f t="shared" si="0"/>
        <v>0</v>
      </c>
      <c r="T3" s="358">
        <f t="shared" si="0"/>
        <v>0</v>
      </c>
      <c r="U3" s="358">
        <f t="shared" si="0"/>
        <v>0</v>
      </c>
      <c r="V3" s="358">
        <f t="shared" si="0"/>
        <v>0</v>
      </c>
      <c r="W3" s="358">
        <f t="shared" si="0"/>
        <v>0</v>
      </c>
      <c r="X3" s="358">
        <f t="shared" si="0"/>
        <v>0</v>
      </c>
      <c r="Y3" s="358">
        <f t="shared" si="0"/>
        <v>0</v>
      </c>
      <c r="Z3" s="358">
        <f t="shared" si="0"/>
        <v>0</v>
      </c>
      <c r="AA3" s="358">
        <f t="shared" si="0"/>
        <v>0</v>
      </c>
      <c r="AB3" s="358">
        <f t="shared" si="0"/>
        <v>0</v>
      </c>
      <c r="AC3" s="358">
        <f t="shared" si="0"/>
        <v>0</v>
      </c>
      <c r="AD3" s="358">
        <f t="shared" si="0"/>
        <v>0</v>
      </c>
      <c r="AE3" s="358">
        <f t="shared" si="0"/>
        <v>0</v>
      </c>
      <c r="AF3" s="358">
        <f t="shared" si="0"/>
        <v>0</v>
      </c>
      <c r="AG3" s="358">
        <f t="shared" si="0"/>
        <v>0</v>
      </c>
      <c r="AH3" s="358">
        <f t="shared" si="0"/>
        <v>0</v>
      </c>
      <c r="AI3" s="358">
        <f t="shared" si="0"/>
        <v>0</v>
      </c>
      <c r="AJ3" s="358">
        <f t="shared" si="0"/>
        <v>0</v>
      </c>
      <c r="AK3" s="358">
        <f t="shared" ref="AK3:CG3" si="1">COUNTA(AK4:AK7)/$A3</f>
        <v>0</v>
      </c>
      <c r="AL3" s="358">
        <f t="shared" si="1"/>
        <v>0</v>
      </c>
      <c r="AM3" s="358">
        <f t="shared" si="1"/>
        <v>0</v>
      </c>
      <c r="AN3" s="358">
        <f t="shared" si="1"/>
        <v>0</v>
      </c>
      <c r="AO3" s="358">
        <f t="shared" si="1"/>
        <v>0</v>
      </c>
      <c r="AP3" s="358">
        <f t="shared" si="1"/>
        <v>0</v>
      </c>
      <c r="AQ3" s="358">
        <f t="shared" si="1"/>
        <v>0</v>
      </c>
      <c r="AR3" s="358">
        <f t="shared" si="1"/>
        <v>0</v>
      </c>
      <c r="AS3" s="358">
        <f t="shared" si="1"/>
        <v>0</v>
      </c>
      <c r="AT3" s="358">
        <f t="shared" si="1"/>
        <v>0</v>
      </c>
      <c r="AU3" s="358">
        <f t="shared" si="1"/>
        <v>0</v>
      </c>
      <c r="AV3" s="358">
        <f t="shared" si="1"/>
        <v>0</v>
      </c>
      <c r="AW3" s="358">
        <f t="shared" si="1"/>
        <v>0</v>
      </c>
      <c r="AX3" s="358">
        <f t="shared" si="1"/>
        <v>0</v>
      </c>
      <c r="AY3" s="358">
        <f t="shared" si="1"/>
        <v>0</v>
      </c>
      <c r="AZ3" s="358">
        <f t="shared" si="1"/>
        <v>0</v>
      </c>
      <c r="BA3" s="358">
        <f t="shared" si="1"/>
        <v>0</v>
      </c>
      <c r="BB3" s="358">
        <f t="shared" si="1"/>
        <v>0</v>
      </c>
      <c r="BC3" s="358">
        <f t="shared" si="1"/>
        <v>0</v>
      </c>
      <c r="BD3" s="358">
        <f t="shared" si="1"/>
        <v>0</v>
      </c>
      <c r="BE3" s="358">
        <f t="shared" si="1"/>
        <v>0</v>
      </c>
      <c r="BF3" s="358">
        <f t="shared" si="1"/>
        <v>0</v>
      </c>
      <c r="BG3" s="358">
        <f t="shared" si="1"/>
        <v>0</v>
      </c>
      <c r="BH3" s="358">
        <f t="shared" si="1"/>
        <v>0</v>
      </c>
      <c r="BI3" s="358">
        <f t="shared" si="1"/>
        <v>0</v>
      </c>
      <c r="BJ3" s="358">
        <f t="shared" si="1"/>
        <v>0</v>
      </c>
      <c r="BK3" s="358">
        <f t="shared" si="1"/>
        <v>0</v>
      </c>
      <c r="BL3" s="358">
        <f t="shared" si="1"/>
        <v>0</v>
      </c>
      <c r="BM3" s="358">
        <f t="shared" si="1"/>
        <v>0</v>
      </c>
      <c r="BN3" s="358">
        <f t="shared" si="1"/>
        <v>0</v>
      </c>
      <c r="BO3" s="358">
        <f t="shared" si="1"/>
        <v>0</v>
      </c>
      <c r="BP3" s="358">
        <f t="shared" si="1"/>
        <v>0</v>
      </c>
      <c r="BQ3" s="358">
        <f t="shared" si="1"/>
        <v>0</v>
      </c>
      <c r="BR3" s="358">
        <f t="shared" si="1"/>
        <v>0</v>
      </c>
      <c r="BS3" s="358">
        <f t="shared" si="1"/>
        <v>0</v>
      </c>
      <c r="BT3" s="358">
        <f t="shared" si="1"/>
        <v>0</v>
      </c>
      <c r="BU3" s="358">
        <f t="shared" si="1"/>
        <v>0</v>
      </c>
      <c r="BV3" s="358">
        <f t="shared" si="1"/>
        <v>0</v>
      </c>
      <c r="BW3" s="358">
        <f t="shared" si="1"/>
        <v>0</v>
      </c>
      <c r="BX3" s="358">
        <f t="shared" si="1"/>
        <v>0</v>
      </c>
      <c r="BY3" s="358">
        <f t="shared" si="1"/>
        <v>0</v>
      </c>
      <c r="BZ3" s="358">
        <f t="shared" si="1"/>
        <v>0</v>
      </c>
      <c r="CA3" s="358">
        <f t="shared" si="1"/>
        <v>0</v>
      </c>
      <c r="CB3" s="358">
        <f t="shared" si="1"/>
        <v>0</v>
      </c>
      <c r="CC3" s="358">
        <f t="shared" si="1"/>
        <v>0</v>
      </c>
      <c r="CD3" s="358">
        <f t="shared" si="1"/>
        <v>0</v>
      </c>
      <c r="CE3" s="358">
        <f t="shared" si="1"/>
        <v>0</v>
      </c>
      <c r="CF3" s="358">
        <f t="shared" si="1"/>
        <v>0</v>
      </c>
      <c r="CG3" s="358">
        <f t="shared" si="1"/>
        <v>0</v>
      </c>
    </row>
    <row r="4" spans="1:88" s="23" customFormat="1" ht="15.75" x14ac:dyDescent="0.15">
      <c r="A4" s="100"/>
      <c r="B4" s="101" t="str">
        <f>Compétences!G4</f>
        <v>Identifier les périodes de l’histoire au programme</v>
      </c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2"/>
      <c r="BQ4" s="362"/>
      <c r="BR4" s="362"/>
      <c r="BS4" s="362"/>
      <c r="BT4" s="362"/>
      <c r="BU4" s="362"/>
      <c r="BV4" s="362"/>
      <c r="BW4" s="362"/>
      <c r="BX4" s="362"/>
      <c r="BY4" s="362"/>
      <c r="BZ4" s="362"/>
      <c r="CA4" s="362"/>
      <c r="CB4" s="362"/>
      <c r="CC4" s="362"/>
      <c r="CD4" s="362"/>
      <c r="CE4" s="362"/>
      <c r="CF4" s="362"/>
      <c r="CG4" s="362"/>
    </row>
    <row r="5" spans="1:88" s="23" customFormat="1" ht="15.75" x14ac:dyDescent="0.15">
      <c r="A5" s="100"/>
      <c r="B5" s="101" t="str">
        <f>Compétences!G5</f>
        <v>Connaître et mémoriser les principaux repères chronologiques (évènements et personnages)</v>
      </c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</row>
    <row r="6" spans="1:88" s="23" customFormat="1" ht="27" customHeight="1" x14ac:dyDescent="0.15">
      <c r="A6" s="100"/>
      <c r="B6" s="101" t="str">
        <f>Compétences!G6</f>
        <v>Connaître les principaux caractères géographiques physiques et humains de la région où vit l’élève, de la France et de l’Union européenne, les repérer sur des cartes à différentes échelles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2"/>
      <c r="BQ6" s="362"/>
      <c r="BR6" s="362"/>
      <c r="BS6" s="362"/>
      <c r="BT6" s="362"/>
      <c r="BU6" s="362"/>
      <c r="BV6" s="362"/>
      <c r="BW6" s="362"/>
      <c r="BX6" s="362"/>
      <c r="BY6" s="362"/>
      <c r="BZ6" s="362"/>
      <c r="CA6" s="362"/>
      <c r="CB6" s="362"/>
      <c r="CC6" s="362"/>
      <c r="CD6" s="362"/>
      <c r="CE6" s="362"/>
      <c r="CF6" s="362"/>
      <c r="CG6" s="362"/>
    </row>
    <row r="7" spans="1:88" s="23" customFormat="1" ht="25.5" x14ac:dyDescent="0.15">
      <c r="A7" s="100"/>
      <c r="B7" s="101" t="str">
        <f>Compétences!G7</f>
        <v>Comprendre une ou deux questions liées au développement durable et agir en conséquence (l’eau dans la commune, la réduction et le recyclage des déchets)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2"/>
      <c r="BU7" s="362"/>
      <c r="BV7" s="362"/>
      <c r="BW7" s="362"/>
      <c r="BX7" s="362"/>
      <c r="BY7" s="362"/>
      <c r="BZ7" s="362"/>
      <c r="CA7" s="362"/>
      <c r="CB7" s="362"/>
      <c r="CC7" s="362"/>
      <c r="CD7" s="362"/>
      <c r="CE7" s="362"/>
      <c r="CF7" s="362"/>
      <c r="CG7" s="362"/>
    </row>
    <row r="8" spans="1:88" s="23" customFormat="1" x14ac:dyDescent="0.15">
      <c r="A8" s="99">
        <v>2</v>
      </c>
      <c r="B8" s="88" t="str">
        <f>Compétences!G8</f>
        <v>AVOIR DES REPÈRES LITTÉRAIRES</v>
      </c>
      <c r="C8" s="358">
        <f>COUNTA(C9:C10)/$A8</f>
        <v>0</v>
      </c>
      <c r="D8" s="358">
        <f t="shared" ref="D8:AJ8" si="2">COUNTA(D9:D10)/$A8</f>
        <v>0</v>
      </c>
      <c r="E8" s="358">
        <f t="shared" si="2"/>
        <v>0</v>
      </c>
      <c r="F8" s="358">
        <f t="shared" si="2"/>
        <v>0</v>
      </c>
      <c r="G8" s="358">
        <f t="shared" si="2"/>
        <v>0</v>
      </c>
      <c r="H8" s="358">
        <f t="shared" si="2"/>
        <v>0</v>
      </c>
      <c r="I8" s="358">
        <f t="shared" si="2"/>
        <v>0</v>
      </c>
      <c r="J8" s="358">
        <f t="shared" si="2"/>
        <v>0</v>
      </c>
      <c r="K8" s="358">
        <f t="shared" si="2"/>
        <v>0</v>
      </c>
      <c r="L8" s="358">
        <f t="shared" si="2"/>
        <v>0</v>
      </c>
      <c r="M8" s="358">
        <f t="shared" si="2"/>
        <v>0</v>
      </c>
      <c r="N8" s="358">
        <f t="shared" si="2"/>
        <v>0</v>
      </c>
      <c r="O8" s="358">
        <f t="shared" si="2"/>
        <v>0</v>
      </c>
      <c r="P8" s="358">
        <f t="shared" si="2"/>
        <v>0</v>
      </c>
      <c r="Q8" s="358">
        <f t="shared" si="2"/>
        <v>0</v>
      </c>
      <c r="R8" s="358">
        <f t="shared" si="2"/>
        <v>0</v>
      </c>
      <c r="S8" s="358">
        <f t="shared" si="2"/>
        <v>0</v>
      </c>
      <c r="T8" s="358">
        <f t="shared" si="2"/>
        <v>0</v>
      </c>
      <c r="U8" s="358">
        <f t="shared" si="2"/>
        <v>0</v>
      </c>
      <c r="V8" s="358">
        <f t="shared" si="2"/>
        <v>0</v>
      </c>
      <c r="W8" s="358">
        <f t="shared" si="2"/>
        <v>0</v>
      </c>
      <c r="X8" s="358">
        <f t="shared" si="2"/>
        <v>0</v>
      </c>
      <c r="Y8" s="358">
        <f t="shared" si="2"/>
        <v>0</v>
      </c>
      <c r="Z8" s="358">
        <f t="shared" si="2"/>
        <v>0</v>
      </c>
      <c r="AA8" s="358">
        <f t="shared" si="2"/>
        <v>0</v>
      </c>
      <c r="AB8" s="358">
        <f t="shared" si="2"/>
        <v>0</v>
      </c>
      <c r="AC8" s="358">
        <f t="shared" si="2"/>
        <v>0</v>
      </c>
      <c r="AD8" s="358">
        <f t="shared" si="2"/>
        <v>0</v>
      </c>
      <c r="AE8" s="358">
        <f t="shared" si="2"/>
        <v>0</v>
      </c>
      <c r="AF8" s="358">
        <f t="shared" si="2"/>
        <v>0</v>
      </c>
      <c r="AG8" s="358">
        <f t="shared" si="2"/>
        <v>0</v>
      </c>
      <c r="AH8" s="358">
        <f t="shared" si="2"/>
        <v>0</v>
      </c>
      <c r="AI8" s="358">
        <f t="shared" si="2"/>
        <v>0</v>
      </c>
      <c r="AJ8" s="358">
        <f t="shared" si="2"/>
        <v>0</v>
      </c>
      <c r="AK8" s="358">
        <f t="shared" ref="AK8:CG8" si="3">COUNTA(AK9:AK10)/$A8</f>
        <v>0</v>
      </c>
      <c r="AL8" s="358">
        <f t="shared" si="3"/>
        <v>0</v>
      </c>
      <c r="AM8" s="358">
        <f t="shared" si="3"/>
        <v>0</v>
      </c>
      <c r="AN8" s="358">
        <f t="shared" si="3"/>
        <v>0</v>
      </c>
      <c r="AO8" s="358">
        <f t="shared" si="3"/>
        <v>0</v>
      </c>
      <c r="AP8" s="358">
        <f t="shared" si="3"/>
        <v>0</v>
      </c>
      <c r="AQ8" s="358">
        <f t="shared" si="3"/>
        <v>0</v>
      </c>
      <c r="AR8" s="358">
        <f t="shared" si="3"/>
        <v>0</v>
      </c>
      <c r="AS8" s="358">
        <f t="shared" si="3"/>
        <v>0</v>
      </c>
      <c r="AT8" s="358">
        <f t="shared" si="3"/>
        <v>0</v>
      </c>
      <c r="AU8" s="358">
        <f t="shared" si="3"/>
        <v>0</v>
      </c>
      <c r="AV8" s="358">
        <f t="shared" si="3"/>
        <v>0</v>
      </c>
      <c r="AW8" s="358">
        <f t="shared" si="3"/>
        <v>0</v>
      </c>
      <c r="AX8" s="358">
        <f t="shared" si="3"/>
        <v>0</v>
      </c>
      <c r="AY8" s="358">
        <f t="shared" si="3"/>
        <v>0</v>
      </c>
      <c r="AZ8" s="358">
        <f t="shared" si="3"/>
        <v>0</v>
      </c>
      <c r="BA8" s="358">
        <f t="shared" si="3"/>
        <v>0</v>
      </c>
      <c r="BB8" s="358">
        <f t="shared" si="3"/>
        <v>0</v>
      </c>
      <c r="BC8" s="358">
        <f t="shared" si="3"/>
        <v>0</v>
      </c>
      <c r="BD8" s="358">
        <f t="shared" si="3"/>
        <v>0</v>
      </c>
      <c r="BE8" s="358">
        <f t="shared" si="3"/>
        <v>0</v>
      </c>
      <c r="BF8" s="358">
        <f t="shared" si="3"/>
        <v>0</v>
      </c>
      <c r="BG8" s="358">
        <f t="shared" si="3"/>
        <v>0</v>
      </c>
      <c r="BH8" s="358">
        <f t="shared" si="3"/>
        <v>0</v>
      </c>
      <c r="BI8" s="358">
        <f t="shared" si="3"/>
        <v>0</v>
      </c>
      <c r="BJ8" s="358">
        <f t="shared" si="3"/>
        <v>0</v>
      </c>
      <c r="BK8" s="358">
        <f t="shared" si="3"/>
        <v>0</v>
      </c>
      <c r="BL8" s="358">
        <f t="shared" si="3"/>
        <v>0</v>
      </c>
      <c r="BM8" s="358">
        <f t="shared" si="3"/>
        <v>0</v>
      </c>
      <c r="BN8" s="358">
        <f t="shared" si="3"/>
        <v>0</v>
      </c>
      <c r="BO8" s="358">
        <f t="shared" si="3"/>
        <v>0</v>
      </c>
      <c r="BP8" s="358">
        <f t="shared" si="3"/>
        <v>0</v>
      </c>
      <c r="BQ8" s="358">
        <f t="shared" si="3"/>
        <v>0</v>
      </c>
      <c r="BR8" s="358">
        <f t="shared" si="3"/>
        <v>0</v>
      </c>
      <c r="BS8" s="358">
        <f t="shared" si="3"/>
        <v>0</v>
      </c>
      <c r="BT8" s="358">
        <f t="shared" si="3"/>
        <v>0</v>
      </c>
      <c r="BU8" s="358">
        <f t="shared" si="3"/>
        <v>0</v>
      </c>
      <c r="BV8" s="358">
        <f t="shared" si="3"/>
        <v>0</v>
      </c>
      <c r="BW8" s="358">
        <f t="shared" si="3"/>
        <v>0</v>
      </c>
      <c r="BX8" s="358">
        <f t="shared" si="3"/>
        <v>0</v>
      </c>
      <c r="BY8" s="358">
        <f t="shared" si="3"/>
        <v>0</v>
      </c>
      <c r="BZ8" s="358">
        <f t="shared" si="3"/>
        <v>0</v>
      </c>
      <c r="CA8" s="358">
        <f t="shared" si="3"/>
        <v>0</v>
      </c>
      <c r="CB8" s="358">
        <f t="shared" si="3"/>
        <v>0</v>
      </c>
      <c r="CC8" s="358">
        <f t="shared" si="3"/>
        <v>0</v>
      </c>
      <c r="CD8" s="358">
        <f t="shared" si="3"/>
        <v>0</v>
      </c>
      <c r="CE8" s="358">
        <f t="shared" si="3"/>
        <v>0</v>
      </c>
      <c r="CF8" s="358">
        <f t="shared" si="3"/>
        <v>0</v>
      </c>
      <c r="CG8" s="358">
        <f t="shared" si="3"/>
        <v>0</v>
      </c>
    </row>
    <row r="9" spans="1:88" s="23" customFormat="1" ht="15.75" x14ac:dyDescent="0.15">
      <c r="A9" s="100"/>
      <c r="B9" s="101" t="str">
        <f>Compétences!G9</f>
        <v>Lire des oeuvres majeures du patrimoine et de la littérature pour la jeunesse</v>
      </c>
      <c r="C9" s="362"/>
      <c r="D9" s="362"/>
      <c r="E9" s="362"/>
      <c r="F9" s="362"/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</row>
    <row r="10" spans="1:88" s="23" customFormat="1" ht="15.75" x14ac:dyDescent="0.15">
      <c r="A10" s="100"/>
      <c r="B10" s="101" t="str">
        <f>Compétences!G10</f>
        <v>Établir des liens entre les textes lus</v>
      </c>
      <c r="C10" s="362"/>
      <c r="D10" s="362"/>
      <c r="E10" s="362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2"/>
      <c r="U10" s="362"/>
      <c r="V10" s="362"/>
      <c r="W10" s="362"/>
      <c r="X10" s="362"/>
      <c r="Y10" s="362"/>
      <c r="Z10" s="362"/>
      <c r="AA10" s="362"/>
      <c r="AB10" s="362"/>
      <c r="AC10" s="362"/>
      <c r="AD10" s="362"/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/>
      <c r="AP10" s="362"/>
      <c r="AQ10" s="362"/>
      <c r="AR10" s="362"/>
      <c r="AS10" s="362"/>
      <c r="AT10" s="362"/>
      <c r="AU10" s="362"/>
      <c r="AV10" s="362"/>
      <c r="AW10" s="362"/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2"/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/>
      <c r="CB10" s="362"/>
      <c r="CC10" s="362"/>
      <c r="CD10" s="362"/>
      <c r="CE10" s="362"/>
      <c r="CF10" s="362"/>
      <c r="CG10" s="362"/>
    </row>
    <row r="11" spans="1:88" s="23" customFormat="1" x14ac:dyDescent="0.15">
      <c r="A11" s="99">
        <v>1</v>
      </c>
      <c r="B11" s="88" t="str">
        <f>Compétences!G11</f>
        <v>LIRE ET PRATIQUER DIFFÉRENTS LANGAGES</v>
      </c>
      <c r="C11" s="358">
        <f>COUNTA(C12)/$A11</f>
        <v>0</v>
      </c>
      <c r="D11" s="358">
        <f t="shared" ref="D11:BO11" si="4">COUNTA(D12)/$A11</f>
        <v>0</v>
      </c>
      <c r="E11" s="358">
        <f t="shared" si="4"/>
        <v>0</v>
      </c>
      <c r="F11" s="358">
        <f t="shared" si="4"/>
        <v>0</v>
      </c>
      <c r="G11" s="358">
        <f t="shared" si="4"/>
        <v>0</v>
      </c>
      <c r="H11" s="358">
        <f t="shared" si="4"/>
        <v>0</v>
      </c>
      <c r="I11" s="358">
        <f t="shared" si="4"/>
        <v>0</v>
      </c>
      <c r="J11" s="358">
        <f t="shared" si="4"/>
        <v>0</v>
      </c>
      <c r="K11" s="358">
        <f t="shared" si="4"/>
        <v>0</v>
      </c>
      <c r="L11" s="358">
        <f t="shared" si="4"/>
        <v>0</v>
      </c>
      <c r="M11" s="358">
        <f t="shared" si="4"/>
        <v>0</v>
      </c>
      <c r="N11" s="358">
        <f t="shared" si="4"/>
        <v>0</v>
      </c>
      <c r="O11" s="358">
        <f t="shared" si="4"/>
        <v>0</v>
      </c>
      <c r="P11" s="358">
        <f t="shared" si="4"/>
        <v>0</v>
      </c>
      <c r="Q11" s="358">
        <f t="shared" si="4"/>
        <v>0</v>
      </c>
      <c r="R11" s="358">
        <f t="shared" si="4"/>
        <v>0</v>
      </c>
      <c r="S11" s="358">
        <f t="shared" si="4"/>
        <v>0</v>
      </c>
      <c r="T11" s="358">
        <f t="shared" si="4"/>
        <v>0</v>
      </c>
      <c r="U11" s="358">
        <f t="shared" si="4"/>
        <v>0</v>
      </c>
      <c r="V11" s="358">
        <f t="shared" si="4"/>
        <v>0</v>
      </c>
      <c r="W11" s="358">
        <f t="shared" si="4"/>
        <v>0</v>
      </c>
      <c r="X11" s="358">
        <f t="shared" si="4"/>
        <v>0</v>
      </c>
      <c r="Y11" s="358">
        <f t="shared" si="4"/>
        <v>0</v>
      </c>
      <c r="Z11" s="358">
        <f t="shared" si="4"/>
        <v>0</v>
      </c>
      <c r="AA11" s="358">
        <f t="shared" si="4"/>
        <v>0</v>
      </c>
      <c r="AB11" s="358">
        <f t="shared" si="4"/>
        <v>0</v>
      </c>
      <c r="AC11" s="358">
        <f t="shared" si="4"/>
        <v>0</v>
      </c>
      <c r="AD11" s="358">
        <f t="shared" si="4"/>
        <v>0</v>
      </c>
      <c r="AE11" s="358">
        <f t="shared" si="4"/>
        <v>0</v>
      </c>
      <c r="AF11" s="358">
        <f t="shared" si="4"/>
        <v>0</v>
      </c>
      <c r="AG11" s="358">
        <f t="shared" si="4"/>
        <v>0</v>
      </c>
      <c r="AH11" s="358">
        <f t="shared" si="4"/>
        <v>0</v>
      </c>
      <c r="AI11" s="358">
        <f t="shared" si="4"/>
        <v>0</v>
      </c>
      <c r="AJ11" s="358">
        <f t="shared" si="4"/>
        <v>0</v>
      </c>
      <c r="AK11" s="358">
        <f t="shared" si="4"/>
        <v>0</v>
      </c>
      <c r="AL11" s="358">
        <f t="shared" si="4"/>
        <v>0</v>
      </c>
      <c r="AM11" s="358">
        <f t="shared" si="4"/>
        <v>0</v>
      </c>
      <c r="AN11" s="358">
        <f t="shared" si="4"/>
        <v>0</v>
      </c>
      <c r="AO11" s="358">
        <f t="shared" si="4"/>
        <v>0</v>
      </c>
      <c r="AP11" s="358">
        <f t="shared" si="4"/>
        <v>0</v>
      </c>
      <c r="AQ11" s="358">
        <f t="shared" si="4"/>
        <v>0</v>
      </c>
      <c r="AR11" s="358">
        <f t="shared" si="4"/>
        <v>0</v>
      </c>
      <c r="AS11" s="358">
        <f t="shared" si="4"/>
        <v>0</v>
      </c>
      <c r="AT11" s="358">
        <f t="shared" si="4"/>
        <v>0</v>
      </c>
      <c r="AU11" s="358">
        <f t="shared" si="4"/>
        <v>0</v>
      </c>
      <c r="AV11" s="358">
        <f t="shared" si="4"/>
        <v>0</v>
      </c>
      <c r="AW11" s="358">
        <f t="shared" si="4"/>
        <v>0</v>
      </c>
      <c r="AX11" s="358">
        <f t="shared" si="4"/>
        <v>0</v>
      </c>
      <c r="AY11" s="358">
        <f t="shared" si="4"/>
        <v>0</v>
      </c>
      <c r="AZ11" s="358">
        <f t="shared" si="4"/>
        <v>0</v>
      </c>
      <c r="BA11" s="358">
        <f t="shared" si="4"/>
        <v>0</v>
      </c>
      <c r="BB11" s="358">
        <f t="shared" si="4"/>
        <v>0</v>
      </c>
      <c r="BC11" s="358">
        <f t="shared" si="4"/>
        <v>0</v>
      </c>
      <c r="BD11" s="358">
        <f t="shared" si="4"/>
        <v>0</v>
      </c>
      <c r="BE11" s="358">
        <f t="shared" si="4"/>
        <v>0</v>
      </c>
      <c r="BF11" s="358">
        <f t="shared" si="4"/>
        <v>0</v>
      </c>
      <c r="BG11" s="358">
        <f t="shared" si="4"/>
        <v>0</v>
      </c>
      <c r="BH11" s="358">
        <f t="shared" si="4"/>
        <v>0</v>
      </c>
      <c r="BI11" s="358">
        <f t="shared" si="4"/>
        <v>0</v>
      </c>
      <c r="BJ11" s="358">
        <f t="shared" si="4"/>
        <v>0</v>
      </c>
      <c r="BK11" s="358">
        <f t="shared" si="4"/>
        <v>0</v>
      </c>
      <c r="BL11" s="358">
        <f t="shared" si="4"/>
        <v>0</v>
      </c>
      <c r="BM11" s="358">
        <f t="shared" si="4"/>
        <v>0</v>
      </c>
      <c r="BN11" s="358">
        <f t="shared" si="4"/>
        <v>0</v>
      </c>
      <c r="BO11" s="358">
        <f t="shared" si="4"/>
        <v>0</v>
      </c>
      <c r="BP11" s="358">
        <f t="shared" ref="BP11:CG11" si="5">COUNTA(BP12)/$A11</f>
        <v>0</v>
      </c>
      <c r="BQ11" s="358">
        <f t="shared" si="5"/>
        <v>0</v>
      </c>
      <c r="BR11" s="358">
        <f t="shared" si="5"/>
        <v>0</v>
      </c>
      <c r="BS11" s="358">
        <f t="shared" si="5"/>
        <v>0</v>
      </c>
      <c r="BT11" s="358">
        <f t="shared" si="5"/>
        <v>0</v>
      </c>
      <c r="BU11" s="358">
        <f t="shared" si="5"/>
        <v>0</v>
      </c>
      <c r="BV11" s="358">
        <f t="shared" si="5"/>
        <v>0</v>
      </c>
      <c r="BW11" s="358">
        <f t="shared" si="5"/>
        <v>0</v>
      </c>
      <c r="BX11" s="358">
        <f t="shared" si="5"/>
        <v>0</v>
      </c>
      <c r="BY11" s="358">
        <f t="shared" si="5"/>
        <v>0</v>
      </c>
      <c r="BZ11" s="358">
        <f t="shared" si="5"/>
        <v>0</v>
      </c>
      <c r="CA11" s="358">
        <f t="shared" si="5"/>
        <v>0</v>
      </c>
      <c r="CB11" s="358">
        <f t="shared" si="5"/>
        <v>0</v>
      </c>
      <c r="CC11" s="358">
        <f t="shared" si="5"/>
        <v>0</v>
      </c>
      <c r="CD11" s="358">
        <f t="shared" si="5"/>
        <v>0</v>
      </c>
      <c r="CE11" s="358">
        <f t="shared" si="5"/>
        <v>0</v>
      </c>
      <c r="CF11" s="358">
        <f t="shared" si="5"/>
        <v>0</v>
      </c>
      <c r="CG11" s="358">
        <f t="shared" si="5"/>
        <v>0</v>
      </c>
    </row>
    <row r="12" spans="1:88" s="23" customFormat="1" ht="15.75" x14ac:dyDescent="0.15">
      <c r="A12" s="100"/>
      <c r="B12" s="101" t="str">
        <f>Compétences!G12</f>
        <v>Lire et utiliser textes, cartes, croquis, graphiques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362"/>
      <c r="AV12" s="362"/>
      <c r="AW12" s="362"/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2"/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</row>
    <row r="13" spans="1:88" s="23" customFormat="1" x14ac:dyDescent="0.15">
      <c r="A13" s="99">
        <v>5</v>
      </c>
      <c r="B13" s="88" t="str">
        <f>Compétences!G13</f>
        <v>PRATIQUER LES ARTS ET AVOIR DES REPÈRES EN HISTOIRE DES ARTS</v>
      </c>
      <c r="C13" s="358">
        <f>COUNTA(C14:C18)/$A13</f>
        <v>0</v>
      </c>
      <c r="D13" s="358">
        <f t="shared" ref="D13:AJ13" si="6">COUNTA(D14:D18)/$A13</f>
        <v>0</v>
      </c>
      <c r="E13" s="358">
        <f t="shared" si="6"/>
        <v>0</v>
      </c>
      <c r="F13" s="358">
        <f t="shared" si="6"/>
        <v>0</v>
      </c>
      <c r="G13" s="358">
        <f t="shared" si="6"/>
        <v>0</v>
      </c>
      <c r="H13" s="358">
        <f t="shared" si="6"/>
        <v>0</v>
      </c>
      <c r="I13" s="358">
        <f t="shared" si="6"/>
        <v>0</v>
      </c>
      <c r="J13" s="358">
        <f t="shared" si="6"/>
        <v>0</v>
      </c>
      <c r="K13" s="358">
        <f t="shared" si="6"/>
        <v>0</v>
      </c>
      <c r="L13" s="358">
        <f t="shared" si="6"/>
        <v>0</v>
      </c>
      <c r="M13" s="358">
        <f t="shared" si="6"/>
        <v>0</v>
      </c>
      <c r="N13" s="358">
        <f t="shared" si="6"/>
        <v>0</v>
      </c>
      <c r="O13" s="358">
        <f t="shared" si="6"/>
        <v>0</v>
      </c>
      <c r="P13" s="358">
        <f t="shared" si="6"/>
        <v>0</v>
      </c>
      <c r="Q13" s="358">
        <f t="shared" si="6"/>
        <v>0</v>
      </c>
      <c r="R13" s="358">
        <f t="shared" si="6"/>
        <v>0</v>
      </c>
      <c r="S13" s="358">
        <f t="shared" si="6"/>
        <v>0</v>
      </c>
      <c r="T13" s="358">
        <f t="shared" si="6"/>
        <v>0</v>
      </c>
      <c r="U13" s="358">
        <f t="shared" si="6"/>
        <v>0</v>
      </c>
      <c r="V13" s="358">
        <f t="shared" si="6"/>
        <v>0</v>
      </c>
      <c r="W13" s="358">
        <f t="shared" si="6"/>
        <v>0</v>
      </c>
      <c r="X13" s="358">
        <f t="shared" si="6"/>
        <v>0</v>
      </c>
      <c r="Y13" s="358">
        <f t="shared" si="6"/>
        <v>0</v>
      </c>
      <c r="Z13" s="358">
        <f t="shared" si="6"/>
        <v>0</v>
      </c>
      <c r="AA13" s="358">
        <f t="shared" si="6"/>
        <v>0</v>
      </c>
      <c r="AB13" s="358">
        <f t="shared" si="6"/>
        <v>0</v>
      </c>
      <c r="AC13" s="358">
        <f t="shared" si="6"/>
        <v>0</v>
      </c>
      <c r="AD13" s="358">
        <f t="shared" si="6"/>
        <v>0</v>
      </c>
      <c r="AE13" s="358">
        <f t="shared" si="6"/>
        <v>0</v>
      </c>
      <c r="AF13" s="358">
        <f t="shared" si="6"/>
        <v>0</v>
      </c>
      <c r="AG13" s="358">
        <f t="shared" si="6"/>
        <v>0</v>
      </c>
      <c r="AH13" s="358">
        <f t="shared" si="6"/>
        <v>0</v>
      </c>
      <c r="AI13" s="358">
        <f t="shared" si="6"/>
        <v>0</v>
      </c>
      <c r="AJ13" s="358">
        <f t="shared" si="6"/>
        <v>0</v>
      </c>
      <c r="AK13" s="358">
        <f t="shared" ref="AK13:CG13" si="7">COUNTA(AK14:AK18)/$A13</f>
        <v>0</v>
      </c>
      <c r="AL13" s="358">
        <f t="shared" si="7"/>
        <v>0</v>
      </c>
      <c r="AM13" s="358">
        <f t="shared" si="7"/>
        <v>0</v>
      </c>
      <c r="AN13" s="358">
        <f t="shared" si="7"/>
        <v>0</v>
      </c>
      <c r="AO13" s="358">
        <f t="shared" si="7"/>
        <v>0</v>
      </c>
      <c r="AP13" s="358">
        <f t="shared" si="7"/>
        <v>0</v>
      </c>
      <c r="AQ13" s="358">
        <f t="shared" si="7"/>
        <v>0</v>
      </c>
      <c r="AR13" s="358">
        <f t="shared" si="7"/>
        <v>0</v>
      </c>
      <c r="AS13" s="358">
        <f t="shared" si="7"/>
        <v>0</v>
      </c>
      <c r="AT13" s="358">
        <f t="shared" si="7"/>
        <v>0</v>
      </c>
      <c r="AU13" s="358">
        <f t="shared" si="7"/>
        <v>0</v>
      </c>
      <c r="AV13" s="358">
        <f t="shared" si="7"/>
        <v>0</v>
      </c>
      <c r="AW13" s="358">
        <f t="shared" si="7"/>
        <v>0</v>
      </c>
      <c r="AX13" s="358">
        <f t="shared" si="7"/>
        <v>0</v>
      </c>
      <c r="AY13" s="358">
        <f t="shared" si="7"/>
        <v>0</v>
      </c>
      <c r="AZ13" s="358">
        <f t="shared" si="7"/>
        <v>0</v>
      </c>
      <c r="BA13" s="358">
        <f t="shared" si="7"/>
        <v>0</v>
      </c>
      <c r="BB13" s="358">
        <f t="shared" si="7"/>
        <v>0</v>
      </c>
      <c r="BC13" s="358">
        <f t="shared" si="7"/>
        <v>0</v>
      </c>
      <c r="BD13" s="358">
        <f t="shared" si="7"/>
        <v>0</v>
      </c>
      <c r="BE13" s="358">
        <f t="shared" si="7"/>
        <v>0</v>
      </c>
      <c r="BF13" s="358">
        <f t="shared" si="7"/>
        <v>0</v>
      </c>
      <c r="BG13" s="358">
        <f t="shared" si="7"/>
        <v>0</v>
      </c>
      <c r="BH13" s="358">
        <f t="shared" si="7"/>
        <v>0</v>
      </c>
      <c r="BI13" s="358">
        <f t="shared" si="7"/>
        <v>0</v>
      </c>
      <c r="BJ13" s="358">
        <f t="shared" si="7"/>
        <v>0</v>
      </c>
      <c r="BK13" s="358">
        <f t="shared" si="7"/>
        <v>0</v>
      </c>
      <c r="BL13" s="358">
        <f t="shared" si="7"/>
        <v>0</v>
      </c>
      <c r="BM13" s="358">
        <f t="shared" si="7"/>
        <v>0</v>
      </c>
      <c r="BN13" s="358">
        <f t="shared" si="7"/>
        <v>0</v>
      </c>
      <c r="BO13" s="358">
        <f t="shared" si="7"/>
        <v>0</v>
      </c>
      <c r="BP13" s="358">
        <f t="shared" si="7"/>
        <v>0</v>
      </c>
      <c r="BQ13" s="358">
        <f t="shared" si="7"/>
        <v>0</v>
      </c>
      <c r="BR13" s="358">
        <f t="shared" si="7"/>
        <v>0</v>
      </c>
      <c r="BS13" s="358">
        <f t="shared" si="7"/>
        <v>0</v>
      </c>
      <c r="BT13" s="358">
        <f t="shared" si="7"/>
        <v>0</v>
      </c>
      <c r="BU13" s="358">
        <f t="shared" si="7"/>
        <v>0</v>
      </c>
      <c r="BV13" s="358">
        <f t="shared" si="7"/>
        <v>0</v>
      </c>
      <c r="BW13" s="358">
        <f t="shared" si="7"/>
        <v>0</v>
      </c>
      <c r="BX13" s="358">
        <f t="shared" si="7"/>
        <v>0</v>
      </c>
      <c r="BY13" s="358">
        <f t="shared" si="7"/>
        <v>0</v>
      </c>
      <c r="BZ13" s="358">
        <f t="shared" si="7"/>
        <v>0</v>
      </c>
      <c r="CA13" s="358">
        <f t="shared" si="7"/>
        <v>0</v>
      </c>
      <c r="CB13" s="358">
        <f t="shared" si="7"/>
        <v>0</v>
      </c>
      <c r="CC13" s="358">
        <f t="shared" si="7"/>
        <v>0</v>
      </c>
      <c r="CD13" s="358">
        <f t="shared" si="7"/>
        <v>0</v>
      </c>
      <c r="CE13" s="358">
        <f t="shared" si="7"/>
        <v>0</v>
      </c>
      <c r="CF13" s="358">
        <f t="shared" si="7"/>
        <v>0</v>
      </c>
      <c r="CG13" s="358">
        <f t="shared" si="7"/>
        <v>0</v>
      </c>
    </row>
    <row r="14" spans="1:88" s="23" customFormat="1" ht="25.5" x14ac:dyDescent="0.15">
      <c r="A14" s="100"/>
      <c r="B14" s="101" t="str">
        <f>Compétences!G14</f>
        <v>Distinguer les grandes catégories de la création artistique (littérature, musique, danse, théâtre, cinéma, dessin, peinture, sculpture, architecture)</v>
      </c>
      <c r="C14" s="362"/>
      <c r="D14" s="362"/>
      <c r="E14" s="362"/>
      <c r="F14" s="362"/>
      <c r="G14" s="362"/>
      <c r="H14" s="36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362"/>
      <c r="AM14" s="362"/>
      <c r="AN14" s="362"/>
      <c r="AO14" s="362"/>
      <c r="AP14" s="362"/>
      <c r="AQ14" s="362"/>
      <c r="AR14" s="362"/>
      <c r="AS14" s="362"/>
      <c r="AT14" s="362"/>
      <c r="AU14" s="362"/>
      <c r="AV14" s="362"/>
      <c r="AW14" s="362"/>
      <c r="AX14" s="362"/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  <c r="BK14" s="362"/>
      <c r="BL14" s="362"/>
      <c r="BM14" s="362"/>
      <c r="BN14" s="362"/>
      <c r="BO14" s="362"/>
      <c r="BP14" s="362"/>
      <c r="BQ14" s="362"/>
      <c r="BR14" s="362"/>
      <c r="BS14" s="362"/>
      <c r="BT14" s="362"/>
      <c r="BU14" s="362"/>
      <c r="BV14" s="362"/>
      <c r="BW14" s="362"/>
      <c r="BX14" s="362"/>
      <c r="BY14" s="362"/>
      <c r="BZ14" s="362"/>
      <c r="CA14" s="362"/>
      <c r="CB14" s="362"/>
      <c r="CC14" s="362"/>
      <c r="CD14" s="362"/>
      <c r="CE14" s="362"/>
      <c r="CF14" s="362"/>
      <c r="CG14" s="362"/>
    </row>
    <row r="15" spans="1:88" s="23" customFormat="1" ht="15.75" x14ac:dyDescent="0.15">
      <c r="A15" s="100"/>
      <c r="B15" s="101" t="str">
        <f>Compétences!G15</f>
        <v>Reconnaître et décrire des oeuvres préalablement étudiées</v>
      </c>
      <c r="C15" s="362"/>
      <c r="D15" s="362"/>
      <c r="E15" s="362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2"/>
      <c r="AD15" s="362"/>
      <c r="AE15" s="362"/>
      <c r="AF15" s="362"/>
      <c r="AG15" s="362"/>
      <c r="AH15" s="362"/>
      <c r="AI15" s="362"/>
      <c r="AJ15" s="362"/>
      <c r="AK15" s="362"/>
      <c r="AL15" s="362"/>
      <c r="AM15" s="362"/>
      <c r="AN15" s="362"/>
      <c r="AO15" s="362"/>
      <c r="AP15" s="362"/>
      <c r="AQ15" s="362"/>
      <c r="AR15" s="362"/>
      <c r="AS15" s="362"/>
      <c r="AT15" s="362"/>
      <c r="AU15" s="362"/>
      <c r="AV15" s="362"/>
      <c r="AW15" s="362"/>
      <c r="AX15" s="362"/>
      <c r="AY15" s="362"/>
      <c r="AZ15" s="362"/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2"/>
      <c r="BM15" s="362"/>
      <c r="BN15" s="362"/>
      <c r="BO15" s="362"/>
      <c r="BP15" s="362"/>
      <c r="BQ15" s="362"/>
      <c r="BR15" s="362"/>
      <c r="BS15" s="362"/>
      <c r="BT15" s="362"/>
      <c r="BU15" s="362"/>
      <c r="BV15" s="362"/>
      <c r="BW15" s="362"/>
      <c r="BX15" s="362"/>
      <c r="BY15" s="362"/>
      <c r="BZ15" s="362"/>
      <c r="CA15" s="362"/>
      <c r="CB15" s="362"/>
      <c r="CC15" s="362"/>
      <c r="CD15" s="362"/>
      <c r="CE15" s="362"/>
      <c r="CF15" s="362"/>
      <c r="CG15" s="362"/>
    </row>
    <row r="16" spans="1:88" s="23" customFormat="1" ht="15.75" x14ac:dyDescent="0.15">
      <c r="A16" s="100"/>
      <c r="B16" s="101" t="str">
        <f>Compétences!G16</f>
        <v>Pratiquer le dessin et diverses formes d’expressions visuelles et plastiques</v>
      </c>
      <c r="C16" s="362"/>
      <c r="D16" s="362"/>
      <c r="E16" s="362"/>
      <c r="F16" s="362"/>
      <c r="G16" s="362"/>
      <c r="H16" s="362"/>
      <c r="I16" s="362"/>
      <c r="J16" s="362"/>
      <c r="K16" s="362"/>
      <c r="L16" s="362"/>
      <c r="M16" s="362"/>
      <c r="N16" s="362"/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2"/>
      <c r="AG16" s="362"/>
      <c r="AH16" s="362"/>
      <c r="AI16" s="362"/>
      <c r="AJ16" s="362"/>
      <c r="AK16" s="362"/>
      <c r="AL16" s="362"/>
      <c r="AM16" s="362"/>
      <c r="AN16" s="362"/>
      <c r="AO16" s="362"/>
      <c r="AP16" s="362"/>
      <c r="AQ16" s="362"/>
      <c r="AR16" s="362"/>
      <c r="AS16" s="362"/>
      <c r="AT16" s="362"/>
      <c r="AU16" s="362"/>
      <c r="AV16" s="362"/>
      <c r="AW16" s="362"/>
      <c r="AX16" s="362"/>
      <c r="AY16" s="362"/>
      <c r="AZ16" s="362"/>
      <c r="BA16" s="362"/>
      <c r="BB16" s="362"/>
      <c r="BC16" s="362"/>
      <c r="BD16" s="362"/>
      <c r="BE16" s="362"/>
      <c r="BF16" s="362"/>
      <c r="BG16" s="362"/>
      <c r="BH16" s="362"/>
      <c r="BI16" s="362"/>
      <c r="BJ16" s="362"/>
      <c r="BK16" s="362"/>
      <c r="BL16" s="362"/>
      <c r="BM16" s="362"/>
      <c r="BN16" s="362"/>
      <c r="BO16" s="362"/>
      <c r="BP16" s="362"/>
      <c r="BQ16" s="362"/>
      <c r="BR16" s="362"/>
      <c r="BS16" s="362"/>
      <c r="BT16" s="362"/>
      <c r="BU16" s="362"/>
      <c r="BV16" s="362"/>
      <c r="BW16" s="362"/>
      <c r="BX16" s="362"/>
      <c r="BY16" s="362"/>
      <c r="BZ16" s="362"/>
      <c r="CA16" s="362"/>
      <c r="CB16" s="362"/>
      <c r="CC16" s="362"/>
      <c r="CD16" s="362"/>
      <c r="CE16" s="362"/>
      <c r="CF16" s="362"/>
      <c r="CG16" s="362"/>
    </row>
    <row r="17" spans="1:85" s="23" customFormat="1" ht="25.5" x14ac:dyDescent="0.15">
      <c r="A17" s="100"/>
      <c r="B17" s="101" t="str">
        <f>Compétences!G17</f>
        <v>Interpréter de mémoire une chanson, participer à un jeu rythmique ; repérer des éléments musicaux caractéristiques simples</v>
      </c>
      <c r="C17" s="362"/>
      <c r="D17" s="362"/>
      <c r="E17" s="362"/>
      <c r="F17" s="362"/>
      <c r="G17" s="362"/>
      <c r="H17" s="362"/>
      <c r="I17" s="362"/>
      <c r="J17" s="362"/>
      <c r="K17" s="362"/>
      <c r="L17" s="362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2"/>
      <c r="AD17" s="362"/>
      <c r="AE17" s="362"/>
      <c r="AF17" s="362"/>
      <c r="AG17" s="362"/>
      <c r="AH17" s="362"/>
      <c r="AI17" s="362"/>
      <c r="AJ17" s="362"/>
      <c r="AK17" s="362"/>
      <c r="AL17" s="362"/>
      <c r="AM17" s="362"/>
      <c r="AN17" s="362"/>
      <c r="AO17" s="362"/>
      <c r="AP17" s="362"/>
      <c r="AQ17" s="362"/>
      <c r="AR17" s="362"/>
      <c r="AS17" s="362"/>
      <c r="AT17" s="362"/>
      <c r="AU17" s="362"/>
      <c r="AV17" s="362"/>
      <c r="AW17" s="362"/>
      <c r="AX17" s="362"/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2"/>
      <c r="BQ17" s="362"/>
      <c r="BR17" s="362"/>
      <c r="BS17" s="362"/>
      <c r="BT17" s="362"/>
      <c r="BU17" s="362"/>
      <c r="BV17" s="362"/>
      <c r="BW17" s="362"/>
      <c r="BX17" s="362"/>
      <c r="BY17" s="362"/>
      <c r="BZ17" s="362"/>
      <c r="CA17" s="362"/>
      <c r="CB17" s="362"/>
      <c r="CC17" s="362"/>
      <c r="CD17" s="362"/>
      <c r="CE17" s="362"/>
      <c r="CF17" s="362"/>
      <c r="CG17" s="362"/>
    </row>
    <row r="18" spans="1:85" s="23" customFormat="1" ht="26.25" customHeight="1" x14ac:dyDescent="0.15">
      <c r="A18" s="100"/>
      <c r="B18" s="101" t="str">
        <f>Compétences!G18</f>
        <v>Inventer et réaliser des textes, des oeuvres plastiques, des chorégraphies ou des enchaînements, à visée artistique ou expressive</v>
      </c>
      <c r="C18" s="362"/>
      <c r="D18" s="362"/>
      <c r="E18" s="362"/>
      <c r="F18" s="362"/>
      <c r="G18" s="362"/>
      <c r="H18" s="362"/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62"/>
      <c r="W18" s="362"/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62"/>
      <c r="AN18" s="362"/>
      <c r="AO18" s="362"/>
      <c r="AP18" s="362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2"/>
      <c r="BQ18" s="362"/>
      <c r="BR18" s="362"/>
      <c r="BS18" s="362"/>
      <c r="BT18" s="362"/>
      <c r="BU18" s="362"/>
      <c r="BV18" s="362"/>
      <c r="BW18" s="362"/>
      <c r="BX18" s="362"/>
      <c r="BY18" s="362"/>
      <c r="BZ18" s="362"/>
      <c r="CA18" s="362"/>
      <c r="CB18" s="362"/>
      <c r="CC18" s="362"/>
      <c r="CD18" s="362"/>
      <c r="CE18" s="362"/>
      <c r="CF18" s="362"/>
      <c r="CG18" s="362"/>
    </row>
    <row r="19" spans="1:85" s="184" customFormat="1" ht="21" hidden="1" customHeight="1" x14ac:dyDescent="0.15">
      <c r="A19" s="103"/>
      <c r="B19" s="97"/>
      <c r="C19" s="190">
        <f>COUNTA(C4:C7)</f>
        <v>0</v>
      </c>
      <c r="D19" s="190">
        <f t="shared" ref="D19:AJ19" si="8">COUNTA(D4:D7)</f>
        <v>0</v>
      </c>
      <c r="E19" s="190">
        <f t="shared" si="8"/>
        <v>0</v>
      </c>
      <c r="F19" s="190">
        <f t="shared" si="8"/>
        <v>0</v>
      </c>
      <c r="G19" s="190">
        <f t="shared" si="8"/>
        <v>0</v>
      </c>
      <c r="H19" s="190">
        <f t="shared" si="8"/>
        <v>0</v>
      </c>
      <c r="I19" s="190">
        <f t="shared" si="8"/>
        <v>0</v>
      </c>
      <c r="J19" s="190">
        <f t="shared" si="8"/>
        <v>0</v>
      </c>
      <c r="K19" s="190">
        <f t="shared" si="8"/>
        <v>0</v>
      </c>
      <c r="L19" s="190">
        <f t="shared" si="8"/>
        <v>0</v>
      </c>
      <c r="M19" s="190">
        <f t="shared" si="8"/>
        <v>0</v>
      </c>
      <c r="N19" s="190">
        <f t="shared" si="8"/>
        <v>0</v>
      </c>
      <c r="O19" s="190">
        <f t="shared" si="8"/>
        <v>0</v>
      </c>
      <c r="P19" s="190">
        <f t="shared" si="8"/>
        <v>0</v>
      </c>
      <c r="Q19" s="190">
        <f t="shared" si="8"/>
        <v>0</v>
      </c>
      <c r="R19" s="190">
        <f t="shared" si="8"/>
        <v>0</v>
      </c>
      <c r="S19" s="190">
        <f t="shared" si="8"/>
        <v>0</v>
      </c>
      <c r="T19" s="190">
        <f t="shared" si="8"/>
        <v>0</v>
      </c>
      <c r="U19" s="190">
        <f t="shared" si="8"/>
        <v>0</v>
      </c>
      <c r="V19" s="190">
        <f t="shared" si="8"/>
        <v>0</v>
      </c>
      <c r="W19" s="190">
        <f t="shared" si="8"/>
        <v>0</v>
      </c>
      <c r="X19" s="190">
        <f t="shared" si="8"/>
        <v>0</v>
      </c>
      <c r="Y19" s="190">
        <f t="shared" si="8"/>
        <v>0</v>
      </c>
      <c r="Z19" s="190">
        <f t="shared" si="8"/>
        <v>0</v>
      </c>
      <c r="AA19" s="190">
        <f t="shared" si="8"/>
        <v>0</v>
      </c>
      <c r="AB19" s="190">
        <f t="shared" si="8"/>
        <v>0</v>
      </c>
      <c r="AC19" s="190">
        <f t="shared" si="8"/>
        <v>0</v>
      </c>
      <c r="AD19" s="190">
        <f t="shared" si="8"/>
        <v>0</v>
      </c>
      <c r="AE19" s="190">
        <f t="shared" si="8"/>
        <v>0</v>
      </c>
      <c r="AF19" s="190">
        <f t="shared" si="8"/>
        <v>0</v>
      </c>
      <c r="AG19" s="190">
        <f t="shared" si="8"/>
        <v>0</v>
      </c>
      <c r="AH19" s="190">
        <f t="shared" si="8"/>
        <v>0</v>
      </c>
      <c r="AI19" s="190">
        <f t="shared" si="8"/>
        <v>0</v>
      </c>
      <c r="AJ19" s="190">
        <f t="shared" si="8"/>
        <v>0</v>
      </c>
      <c r="AK19" s="190">
        <f t="shared" ref="AK19:CG19" si="9">COUNTA(AK4:AK7)</f>
        <v>0</v>
      </c>
      <c r="AL19" s="190">
        <f t="shared" si="9"/>
        <v>0</v>
      </c>
      <c r="AM19" s="190">
        <f t="shared" si="9"/>
        <v>0</v>
      </c>
      <c r="AN19" s="190">
        <f t="shared" si="9"/>
        <v>0</v>
      </c>
      <c r="AO19" s="190">
        <f t="shared" si="9"/>
        <v>0</v>
      </c>
      <c r="AP19" s="190">
        <f t="shared" si="9"/>
        <v>0</v>
      </c>
      <c r="AQ19" s="190">
        <f t="shared" si="9"/>
        <v>0</v>
      </c>
      <c r="AR19" s="190">
        <f t="shared" si="9"/>
        <v>0</v>
      </c>
      <c r="AS19" s="190">
        <f t="shared" si="9"/>
        <v>0</v>
      </c>
      <c r="AT19" s="190">
        <f t="shared" si="9"/>
        <v>0</v>
      </c>
      <c r="AU19" s="190">
        <f t="shared" si="9"/>
        <v>0</v>
      </c>
      <c r="AV19" s="190">
        <f t="shared" si="9"/>
        <v>0</v>
      </c>
      <c r="AW19" s="190">
        <f t="shared" si="9"/>
        <v>0</v>
      </c>
      <c r="AX19" s="190">
        <f t="shared" si="9"/>
        <v>0</v>
      </c>
      <c r="AY19" s="190">
        <f t="shared" si="9"/>
        <v>0</v>
      </c>
      <c r="AZ19" s="190">
        <f t="shared" si="9"/>
        <v>0</v>
      </c>
      <c r="BA19" s="190">
        <f t="shared" si="9"/>
        <v>0</v>
      </c>
      <c r="BB19" s="190">
        <f t="shared" si="9"/>
        <v>0</v>
      </c>
      <c r="BC19" s="190">
        <f t="shared" si="9"/>
        <v>0</v>
      </c>
      <c r="BD19" s="190">
        <f t="shared" si="9"/>
        <v>0</v>
      </c>
      <c r="BE19" s="190">
        <f t="shared" si="9"/>
        <v>0</v>
      </c>
      <c r="BF19" s="190">
        <f t="shared" si="9"/>
        <v>0</v>
      </c>
      <c r="BG19" s="190">
        <f t="shared" si="9"/>
        <v>0</v>
      </c>
      <c r="BH19" s="190">
        <f t="shared" si="9"/>
        <v>0</v>
      </c>
      <c r="BI19" s="190">
        <f t="shared" si="9"/>
        <v>0</v>
      </c>
      <c r="BJ19" s="190">
        <f t="shared" si="9"/>
        <v>0</v>
      </c>
      <c r="BK19" s="190">
        <f t="shared" si="9"/>
        <v>0</v>
      </c>
      <c r="BL19" s="190">
        <f t="shared" si="9"/>
        <v>0</v>
      </c>
      <c r="BM19" s="190">
        <f t="shared" si="9"/>
        <v>0</v>
      </c>
      <c r="BN19" s="190">
        <f t="shared" si="9"/>
        <v>0</v>
      </c>
      <c r="BO19" s="190">
        <f t="shared" si="9"/>
        <v>0</v>
      </c>
      <c r="BP19" s="190">
        <f t="shared" si="9"/>
        <v>0</v>
      </c>
      <c r="BQ19" s="190">
        <f t="shared" si="9"/>
        <v>0</v>
      </c>
      <c r="BR19" s="190">
        <f t="shared" si="9"/>
        <v>0</v>
      </c>
      <c r="BS19" s="190">
        <f t="shared" si="9"/>
        <v>0</v>
      </c>
      <c r="BT19" s="190">
        <f t="shared" si="9"/>
        <v>0</v>
      </c>
      <c r="BU19" s="190">
        <f t="shared" si="9"/>
        <v>0</v>
      </c>
      <c r="BV19" s="190">
        <f t="shared" si="9"/>
        <v>0</v>
      </c>
      <c r="BW19" s="190">
        <f t="shared" si="9"/>
        <v>0</v>
      </c>
      <c r="BX19" s="190">
        <f t="shared" si="9"/>
        <v>0</v>
      </c>
      <c r="BY19" s="190">
        <f t="shared" si="9"/>
        <v>0</v>
      </c>
      <c r="BZ19" s="190">
        <f t="shared" si="9"/>
        <v>0</v>
      </c>
      <c r="CA19" s="190">
        <f t="shared" si="9"/>
        <v>0</v>
      </c>
      <c r="CB19" s="190">
        <f t="shared" si="9"/>
        <v>0</v>
      </c>
      <c r="CC19" s="190">
        <f t="shared" si="9"/>
        <v>0</v>
      </c>
      <c r="CD19" s="190">
        <f t="shared" si="9"/>
        <v>0</v>
      </c>
      <c r="CE19" s="190">
        <f t="shared" si="9"/>
        <v>0</v>
      </c>
      <c r="CF19" s="190">
        <f t="shared" si="9"/>
        <v>0</v>
      </c>
      <c r="CG19" s="190">
        <f t="shared" si="9"/>
        <v>0</v>
      </c>
    </row>
    <row r="20" spans="1:85" s="184" customFormat="1" ht="21" hidden="1" customHeight="1" x14ac:dyDescent="0.15">
      <c r="A20" s="103"/>
      <c r="B20" s="97"/>
      <c r="C20" s="190">
        <f>COUNTA(C9:C10)</f>
        <v>0</v>
      </c>
      <c r="D20" s="190">
        <f t="shared" ref="D20:AJ20" si="10">COUNTA(D9:D10)</f>
        <v>0</v>
      </c>
      <c r="E20" s="190">
        <f t="shared" si="10"/>
        <v>0</v>
      </c>
      <c r="F20" s="190">
        <f t="shared" si="10"/>
        <v>0</v>
      </c>
      <c r="G20" s="190">
        <f t="shared" si="10"/>
        <v>0</v>
      </c>
      <c r="H20" s="190">
        <f t="shared" si="10"/>
        <v>0</v>
      </c>
      <c r="I20" s="190">
        <f t="shared" si="10"/>
        <v>0</v>
      </c>
      <c r="J20" s="190">
        <f t="shared" si="10"/>
        <v>0</v>
      </c>
      <c r="K20" s="190">
        <f t="shared" si="10"/>
        <v>0</v>
      </c>
      <c r="L20" s="190">
        <f t="shared" si="10"/>
        <v>0</v>
      </c>
      <c r="M20" s="190">
        <f t="shared" si="10"/>
        <v>0</v>
      </c>
      <c r="N20" s="190">
        <f t="shared" si="10"/>
        <v>0</v>
      </c>
      <c r="O20" s="190">
        <f t="shared" si="10"/>
        <v>0</v>
      </c>
      <c r="P20" s="190">
        <f t="shared" si="10"/>
        <v>0</v>
      </c>
      <c r="Q20" s="190">
        <f t="shared" si="10"/>
        <v>0</v>
      </c>
      <c r="R20" s="190">
        <f t="shared" si="10"/>
        <v>0</v>
      </c>
      <c r="S20" s="190">
        <f t="shared" si="10"/>
        <v>0</v>
      </c>
      <c r="T20" s="190">
        <f t="shared" si="10"/>
        <v>0</v>
      </c>
      <c r="U20" s="190">
        <f t="shared" si="10"/>
        <v>0</v>
      </c>
      <c r="V20" s="190">
        <f t="shared" si="10"/>
        <v>0</v>
      </c>
      <c r="W20" s="190">
        <f t="shared" si="10"/>
        <v>0</v>
      </c>
      <c r="X20" s="190">
        <f t="shared" si="10"/>
        <v>0</v>
      </c>
      <c r="Y20" s="190">
        <f t="shared" si="10"/>
        <v>0</v>
      </c>
      <c r="Z20" s="190">
        <f t="shared" si="10"/>
        <v>0</v>
      </c>
      <c r="AA20" s="190">
        <f t="shared" si="10"/>
        <v>0</v>
      </c>
      <c r="AB20" s="190">
        <f t="shared" si="10"/>
        <v>0</v>
      </c>
      <c r="AC20" s="190">
        <f t="shared" si="10"/>
        <v>0</v>
      </c>
      <c r="AD20" s="190">
        <f t="shared" si="10"/>
        <v>0</v>
      </c>
      <c r="AE20" s="190">
        <f t="shared" si="10"/>
        <v>0</v>
      </c>
      <c r="AF20" s="190">
        <f t="shared" si="10"/>
        <v>0</v>
      </c>
      <c r="AG20" s="190">
        <f t="shared" si="10"/>
        <v>0</v>
      </c>
      <c r="AH20" s="190">
        <f t="shared" si="10"/>
        <v>0</v>
      </c>
      <c r="AI20" s="190">
        <f t="shared" si="10"/>
        <v>0</v>
      </c>
      <c r="AJ20" s="190">
        <f t="shared" si="10"/>
        <v>0</v>
      </c>
      <c r="AK20" s="190">
        <f t="shared" ref="AK20:CG20" si="11">COUNTA(AK9:AK10)</f>
        <v>0</v>
      </c>
      <c r="AL20" s="190">
        <f t="shared" si="11"/>
        <v>0</v>
      </c>
      <c r="AM20" s="190">
        <f t="shared" si="11"/>
        <v>0</v>
      </c>
      <c r="AN20" s="190">
        <f t="shared" si="11"/>
        <v>0</v>
      </c>
      <c r="AO20" s="190">
        <f t="shared" si="11"/>
        <v>0</v>
      </c>
      <c r="AP20" s="190">
        <f t="shared" si="11"/>
        <v>0</v>
      </c>
      <c r="AQ20" s="190">
        <f t="shared" si="11"/>
        <v>0</v>
      </c>
      <c r="AR20" s="190">
        <f t="shared" si="11"/>
        <v>0</v>
      </c>
      <c r="AS20" s="190">
        <f t="shared" si="11"/>
        <v>0</v>
      </c>
      <c r="AT20" s="190">
        <f t="shared" si="11"/>
        <v>0</v>
      </c>
      <c r="AU20" s="190">
        <f t="shared" si="11"/>
        <v>0</v>
      </c>
      <c r="AV20" s="190">
        <f t="shared" si="11"/>
        <v>0</v>
      </c>
      <c r="AW20" s="190">
        <f t="shared" si="11"/>
        <v>0</v>
      </c>
      <c r="AX20" s="190">
        <f t="shared" si="11"/>
        <v>0</v>
      </c>
      <c r="AY20" s="190">
        <f t="shared" si="11"/>
        <v>0</v>
      </c>
      <c r="AZ20" s="190">
        <f t="shared" si="11"/>
        <v>0</v>
      </c>
      <c r="BA20" s="190">
        <f t="shared" si="11"/>
        <v>0</v>
      </c>
      <c r="BB20" s="190">
        <f t="shared" si="11"/>
        <v>0</v>
      </c>
      <c r="BC20" s="190">
        <f t="shared" si="11"/>
        <v>0</v>
      </c>
      <c r="BD20" s="190">
        <f t="shared" si="11"/>
        <v>0</v>
      </c>
      <c r="BE20" s="190">
        <f t="shared" si="11"/>
        <v>0</v>
      </c>
      <c r="BF20" s="190">
        <f t="shared" si="11"/>
        <v>0</v>
      </c>
      <c r="BG20" s="190">
        <f t="shared" si="11"/>
        <v>0</v>
      </c>
      <c r="BH20" s="190">
        <f t="shared" si="11"/>
        <v>0</v>
      </c>
      <c r="BI20" s="190">
        <f t="shared" si="11"/>
        <v>0</v>
      </c>
      <c r="BJ20" s="190">
        <f t="shared" si="11"/>
        <v>0</v>
      </c>
      <c r="BK20" s="190">
        <f t="shared" si="11"/>
        <v>0</v>
      </c>
      <c r="BL20" s="190">
        <f t="shared" si="11"/>
        <v>0</v>
      </c>
      <c r="BM20" s="190">
        <f t="shared" si="11"/>
        <v>0</v>
      </c>
      <c r="BN20" s="190">
        <f t="shared" si="11"/>
        <v>0</v>
      </c>
      <c r="BO20" s="190">
        <f t="shared" si="11"/>
        <v>0</v>
      </c>
      <c r="BP20" s="190">
        <f t="shared" si="11"/>
        <v>0</v>
      </c>
      <c r="BQ20" s="190">
        <f t="shared" si="11"/>
        <v>0</v>
      </c>
      <c r="BR20" s="190">
        <f t="shared" si="11"/>
        <v>0</v>
      </c>
      <c r="BS20" s="190">
        <f t="shared" si="11"/>
        <v>0</v>
      </c>
      <c r="BT20" s="190">
        <f t="shared" si="11"/>
        <v>0</v>
      </c>
      <c r="BU20" s="190">
        <f t="shared" si="11"/>
        <v>0</v>
      </c>
      <c r="BV20" s="190">
        <f t="shared" si="11"/>
        <v>0</v>
      </c>
      <c r="BW20" s="190">
        <f t="shared" si="11"/>
        <v>0</v>
      </c>
      <c r="BX20" s="190">
        <f t="shared" si="11"/>
        <v>0</v>
      </c>
      <c r="BY20" s="190">
        <f t="shared" si="11"/>
        <v>0</v>
      </c>
      <c r="BZ20" s="190">
        <f t="shared" si="11"/>
        <v>0</v>
      </c>
      <c r="CA20" s="190">
        <f t="shared" si="11"/>
        <v>0</v>
      </c>
      <c r="CB20" s="190">
        <f t="shared" si="11"/>
        <v>0</v>
      </c>
      <c r="CC20" s="190">
        <f t="shared" si="11"/>
        <v>0</v>
      </c>
      <c r="CD20" s="190">
        <f t="shared" si="11"/>
        <v>0</v>
      </c>
      <c r="CE20" s="190">
        <f t="shared" si="11"/>
        <v>0</v>
      </c>
      <c r="CF20" s="190">
        <f t="shared" si="11"/>
        <v>0</v>
      </c>
      <c r="CG20" s="190">
        <f t="shared" si="11"/>
        <v>0</v>
      </c>
    </row>
    <row r="21" spans="1:85" s="184" customFormat="1" ht="21" hidden="1" customHeight="1" x14ac:dyDescent="0.15">
      <c r="A21" s="103"/>
      <c r="B21" s="98"/>
      <c r="C21" s="190">
        <f>COUNTA(C12)</f>
        <v>0</v>
      </c>
      <c r="D21" s="190">
        <f t="shared" ref="D21:AJ21" si="12">COUNTA(D12)</f>
        <v>0</v>
      </c>
      <c r="E21" s="190">
        <f t="shared" si="12"/>
        <v>0</v>
      </c>
      <c r="F21" s="190">
        <f t="shared" si="12"/>
        <v>0</v>
      </c>
      <c r="G21" s="190">
        <f t="shared" si="12"/>
        <v>0</v>
      </c>
      <c r="H21" s="190">
        <f t="shared" si="12"/>
        <v>0</v>
      </c>
      <c r="I21" s="190">
        <f t="shared" si="12"/>
        <v>0</v>
      </c>
      <c r="J21" s="190">
        <f t="shared" si="12"/>
        <v>0</v>
      </c>
      <c r="K21" s="190">
        <f t="shared" si="12"/>
        <v>0</v>
      </c>
      <c r="L21" s="190">
        <f t="shared" si="12"/>
        <v>0</v>
      </c>
      <c r="M21" s="190">
        <f t="shared" si="12"/>
        <v>0</v>
      </c>
      <c r="N21" s="190">
        <f t="shared" si="12"/>
        <v>0</v>
      </c>
      <c r="O21" s="190">
        <f t="shared" si="12"/>
        <v>0</v>
      </c>
      <c r="P21" s="190">
        <f t="shared" si="12"/>
        <v>0</v>
      </c>
      <c r="Q21" s="190">
        <f t="shared" si="12"/>
        <v>0</v>
      </c>
      <c r="R21" s="190">
        <f t="shared" si="12"/>
        <v>0</v>
      </c>
      <c r="S21" s="190">
        <f t="shared" si="12"/>
        <v>0</v>
      </c>
      <c r="T21" s="190">
        <f t="shared" si="12"/>
        <v>0</v>
      </c>
      <c r="U21" s="190">
        <f t="shared" si="12"/>
        <v>0</v>
      </c>
      <c r="V21" s="190">
        <f t="shared" si="12"/>
        <v>0</v>
      </c>
      <c r="W21" s="190">
        <f t="shared" si="12"/>
        <v>0</v>
      </c>
      <c r="X21" s="190">
        <f t="shared" si="12"/>
        <v>0</v>
      </c>
      <c r="Y21" s="190">
        <f t="shared" si="12"/>
        <v>0</v>
      </c>
      <c r="Z21" s="190">
        <f t="shared" si="12"/>
        <v>0</v>
      </c>
      <c r="AA21" s="190">
        <f t="shared" si="12"/>
        <v>0</v>
      </c>
      <c r="AB21" s="190">
        <f t="shared" si="12"/>
        <v>0</v>
      </c>
      <c r="AC21" s="190">
        <f t="shared" si="12"/>
        <v>0</v>
      </c>
      <c r="AD21" s="190">
        <f t="shared" si="12"/>
        <v>0</v>
      </c>
      <c r="AE21" s="190">
        <f t="shared" si="12"/>
        <v>0</v>
      </c>
      <c r="AF21" s="190">
        <f t="shared" si="12"/>
        <v>0</v>
      </c>
      <c r="AG21" s="190">
        <f t="shared" si="12"/>
        <v>0</v>
      </c>
      <c r="AH21" s="190">
        <f t="shared" si="12"/>
        <v>0</v>
      </c>
      <c r="AI21" s="190">
        <f t="shared" si="12"/>
        <v>0</v>
      </c>
      <c r="AJ21" s="190">
        <f t="shared" si="12"/>
        <v>0</v>
      </c>
      <c r="AK21" s="190">
        <f t="shared" ref="AK21:CG21" si="13">COUNTA(AK12)</f>
        <v>0</v>
      </c>
      <c r="AL21" s="190">
        <f t="shared" si="13"/>
        <v>0</v>
      </c>
      <c r="AM21" s="190">
        <f t="shared" si="13"/>
        <v>0</v>
      </c>
      <c r="AN21" s="190">
        <f t="shared" si="13"/>
        <v>0</v>
      </c>
      <c r="AO21" s="190">
        <f t="shared" si="13"/>
        <v>0</v>
      </c>
      <c r="AP21" s="190">
        <f t="shared" si="13"/>
        <v>0</v>
      </c>
      <c r="AQ21" s="190">
        <f t="shared" si="13"/>
        <v>0</v>
      </c>
      <c r="AR21" s="190">
        <f t="shared" si="13"/>
        <v>0</v>
      </c>
      <c r="AS21" s="190">
        <f t="shared" si="13"/>
        <v>0</v>
      </c>
      <c r="AT21" s="190">
        <f t="shared" si="13"/>
        <v>0</v>
      </c>
      <c r="AU21" s="190">
        <f t="shared" si="13"/>
        <v>0</v>
      </c>
      <c r="AV21" s="190">
        <f t="shared" si="13"/>
        <v>0</v>
      </c>
      <c r="AW21" s="190">
        <f t="shared" si="13"/>
        <v>0</v>
      </c>
      <c r="AX21" s="190">
        <f t="shared" si="13"/>
        <v>0</v>
      </c>
      <c r="AY21" s="190">
        <f t="shared" si="13"/>
        <v>0</v>
      </c>
      <c r="AZ21" s="190">
        <f t="shared" si="13"/>
        <v>0</v>
      </c>
      <c r="BA21" s="190">
        <f t="shared" si="13"/>
        <v>0</v>
      </c>
      <c r="BB21" s="190">
        <f t="shared" si="13"/>
        <v>0</v>
      </c>
      <c r="BC21" s="190">
        <f t="shared" si="13"/>
        <v>0</v>
      </c>
      <c r="BD21" s="190">
        <f t="shared" si="13"/>
        <v>0</v>
      </c>
      <c r="BE21" s="190">
        <f t="shared" si="13"/>
        <v>0</v>
      </c>
      <c r="BF21" s="190">
        <f t="shared" si="13"/>
        <v>0</v>
      </c>
      <c r="BG21" s="190">
        <f t="shared" si="13"/>
        <v>0</v>
      </c>
      <c r="BH21" s="190">
        <f t="shared" si="13"/>
        <v>0</v>
      </c>
      <c r="BI21" s="190">
        <f t="shared" si="13"/>
        <v>0</v>
      </c>
      <c r="BJ21" s="190">
        <f t="shared" si="13"/>
        <v>0</v>
      </c>
      <c r="BK21" s="190">
        <f t="shared" si="13"/>
        <v>0</v>
      </c>
      <c r="BL21" s="190">
        <f t="shared" si="13"/>
        <v>0</v>
      </c>
      <c r="BM21" s="190">
        <f t="shared" si="13"/>
        <v>0</v>
      </c>
      <c r="BN21" s="190">
        <f t="shared" si="13"/>
        <v>0</v>
      </c>
      <c r="BO21" s="190">
        <f t="shared" si="13"/>
        <v>0</v>
      </c>
      <c r="BP21" s="190">
        <f t="shared" si="13"/>
        <v>0</v>
      </c>
      <c r="BQ21" s="190">
        <f t="shared" si="13"/>
        <v>0</v>
      </c>
      <c r="BR21" s="190">
        <f t="shared" si="13"/>
        <v>0</v>
      </c>
      <c r="BS21" s="190">
        <f t="shared" si="13"/>
        <v>0</v>
      </c>
      <c r="BT21" s="190">
        <f t="shared" si="13"/>
        <v>0</v>
      </c>
      <c r="BU21" s="190">
        <f t="shared" si="13"/>
        <v>0</v>
      </c>
      <c r="BV21" s="190">
        <f t="shared" si="13"/>
        <v>0</v>
      </c>
      <c r="BW21" s="190">
        <f t="shared" si="13"/>
        <v>0</v>
      </c>
      <c r="BX21" s="190">
        <f t="shared" si="13"/>
        <v>0</v>
      </c>
      <c r="BY21" s="190">
        <f t="shared" si="13"/>
        <v>0</v>
      </c>
      <c r="BZ21" s="190">
        <f t="shared" si="13"/>
        <v>0</v>
      </c>
      <c r="CA21" s="190">
        <f t="shared" si="13"/>
        <v>0</v>
      </c>
      <c r="CB21" s="190">
        <f t="shared" si="13"/>
        <v>0</v>
      </c>
      <c r="CC21" s="190">
        <f t="shared" si="13"/>
        <v>0</v>
      </c>
      <c r="CD21" s="190">
        <f t="shared" si="13"/>
        <v>0</v>
      </c>
      <c r="CE21" s="190">
        <f t="shared" si="13"/>
        <v>0</v>
      </c>
      <c r="CF21" s="190">
        <f t="shared" si="13"/>
        <v>0</v>
      </c>
      <c r="CG21" s="190">
        <f t="shared" si="13"/>
        <v>0</v>
      </c>
    </row>
    <row r="22" spans="1:85" s="184" customFormat="1" ht="21" hidden="1" customHeight="1" x14ac:dyDescent="0.15">
      <c r="A22" s="103"/>
      <c r="B22" s="97"/>
      <c r="C22" s="190">
        <f>COUNTA(C14:C18)</f>
        <v>0</v>
      </c>
      <c r="D22" s="190">
        <f t="shared" ref="D22:AJ22" si="14">COUNTA(D14:D18)</f>
        <v>0</v>
      </c>
      <c r="E22" s="190">
        <f t="shared" si="14"/>
        <v>0</v>
      </c>
      <c r="F22" s="190">
        <f t="shared" si="14"/>
        <v>0</v>
      </c>
      <c r="G22" s="190">
        <f t="shared" si="14"/>
        <v>0</v>
      </c>
      <c r="H22" s="190">
        <f t="shared" si="14"/>
        <v>0</v>
      </c>
      <c r="I22" s="190">
        <f t="shared" si="14"/>
        <v>0</v>
      </c>
      <c r="J22" s="190">
        <f t="shared" si="14"/>
        <v>0</v>
      </c>
      <c r="K22" s="190">
        <f t="shared" si="14"/>
        <v>0</v>
      </c>
      <c r="L22" s="190">
        <f t="shared" si="14"/>
        <v>0</v>
      </c>
      <c r="M22" s="190">
        <f t="shared" si="14"/>
        <v>0</v>
      </c>
      <c r="N22" s="190">
        <f t="shared" si="14"/>
        <v>0</v>
      </c>
      <c r="O22" s="190">
        <f t="shared" si="14"/>
        <v>0</v>
      </c>
      <c r="P22" s="190">
        <f t="shared" si="14"/>
        <v>0</v>
      </c>
      <c r="Q22" s="190">
        <f t="shared" si="14"/>
        <v>0</v>
      </c>
      <c r="R22" s="190">
        <f t="shared" si="14"/>
        <v>0</v>
      </c>
      <c r="S22" s="190">
        <f t="shared" si="14"/>
        <v>0</v>
      </c>
      <c r="T22" s="190">
        <f t="shared" si="14"/>
        <v>0</v>
      </c>
      <c r="U22" s="190">
        <f t="shared" si="14"/>
        <v>0</v>
      </c>
      <c r="V22" s="190">
        <f t="shared" si="14"/>
        <v>0</v>
      </c>
      <c r="W22" s="190">
        <f t="shared" si="14"/>
        <v>0</v>
      </c>
      <c r="X22" s="190">
        <f t="shared" si="14"/>
        <v>0</v>
      </c>
      <c r="Y22" s="190">
        <f t="shared" si="14"/>
        <v>0</v>
      </c>
      <c r="Z22" s="190">
        <f t="shared" si="14"/>
        <v>0</v>
      </c>
      <c r="AA22" s="190">
        <f t="shared" si="14"/>
        <v>0</v>
      </c>
      <c r="AB22" s="190">
        <f t="shared" si="14"/>
        <v>0</v>
      </c>
      <c r="AC22" s="190">
        <f t="shared" si="14"/>
        <v>0</v>
      </c>
      <c r="AD22" s="190">
        <f t="shared" si="14"/>
        <v>0</v>
      </c>
      <c r="AE22" s="190">
        <f t="shared" si="14"/>
        <v>0</v>
      </c>
      <c r="AF22" s="190">
        <f t="shared" si="14"/>
        <v>0</v>
      </c>
      <c r="AG22" s="190">
        <f t="shared" si="14"/>
        <v>0</v>
      </c>
      <c r="AH22" s="190">
        <f t="shared" si="14"/>
        <v>0</v>
      </c>
      <c r="AI22" s="190">
        <f t="shared" si="14"/>
        <v>0</v>
      </c>
      <c r="AJ22" s="190">
        <f t="shared" si="14"/>
        <v>0</v>
      </c>
      <c r="AK22" s="190">
        <f t="shared" ref="AK22:CG22" si="15">COUNTA(AK14:AK18)</f>
        <v>0</v>
      </c>
      <c r="AL22" s="190">
        <f t="shared" si="15"/>
        <v>0</v>
      </c>
      <c r="AM22" s="190">
        <f t="shared" si="15"/>
        <v>0</v>
      </c>
      <c r="AN22" s="190">
        <f t="shared" si="15"/>
        <v>0</v>
      </c>
      <c r="AO22" s="190">
        <f t="shared" si="15"/>
        <v>0</v>
      </c>
      <c r="AP22" s="190">
        <f t="shared" si="15"/>
        <v>0</v>
      </c>
      <c r="AQ22" s="190">
        <f t="shared" si="15"/>
        <v>0</v>
      </c>
      <c r="AR22" s="190">
        <f t="shared" si="15"/>
        <v>0</v>
      </c>
      <c r="AS22" s="190">
        <f t="shared" si="15"/>
        <v>0</v>
      </c>
      <c r="AT22" s="190">
        <f t="shared" si="15"/>
        <v>0</v>
      </c>
      <c r="AU22" s="190">
        <f t="shared" si="15"/>
        <v>0</v>
      </c>
      <c r="AV22" s="190">
        <f t="shared" si="15"/>
        <v>0</v>
      </c>
      <c r="AW22" s="190">
        <f t="shared" si="15"/>
        <v>0</v>
      </c>
      <c r="AX22" s="190">
        <f t="shared" si="15"/>
        <v>0</v>
      </c>
      <c r="AY22" s="190">
        <f t="shared" si="15"/>
        <v>0</v>
      </c>
      <c r="AZ22" s="190">
        <f t="shared" si="15"/>
        <v>0</v>
      </c>
      <c r="BA22" s="190">
        <f t="shared" si="15"/>
        <v>0</v>
      </c>
      <c r="BB22" s="190">
        <f t="shared" si="15"/>
        <v>0</v>
      </c>
      <c r="BC22" s="190">
        <f t="shared" si="15"/>
        <v>0</v>
      </c>
      <c r="BD22" s="190">
        <f t="shared" si="15"/>
        <v>0</v>
      </c>
      <c r="BE22" s="190">
        <f t="shared" si="15"/>
        <v>0</v>
      </c>
      <c r="BF22" s="190">
        <f t="shared" si="15"/>
        <v>0</v>
      </c>
      <c r="BG22" s="190">
        <f t="shared" si="15"/>
        <v>0</v>
      </c>
      <c r="BH22" s="190">
        <f t="shared" si="15"/>
        <v>0</v>
      </c>
      <c r="BI22" s="190">
        <f t="shared" si="15"/>
        <v>0</v>
      </c>
      <c r="BJ22" s="190">
        <f t="shared" si="15"/>
        <v>0</v>
      </c>
      <c r="BK22" s="190">
        <f t="shared" si="15"/>
        <v>0</v>
      </c>
      <c r="BL22" s="190">
        <f t="shared" si="15"/>
        <v>0</v>
      </c>
      <c r="BM22" s="190">
        <f t="shared" si="15"/>
        <v>0</v>
      </c>
      <c r="BN22" s="190">
        <f t="shared" si="15"/>
        <v>0</v>
      </c>
      <c r="BO22" s="190">
        <f t="shared" si="15"/>
        <v>0</v>
      </c>
      <c r="BP22" s="190">
        <f t="shared" si="15"/>
        <v>0</v>
      </c>
      <c r="BQ22" s="190">
        <f t="shared" si="15"/>
        <v>0</v>
      </c>
      <c r="BR22" s="190">
        <f t="shared" si="15"/>
        <v>0</v>
      </c>
      <c r="BS22" s="190">
        <f t="shared" si="15"/>
        <v>0</v>
      </c>
      <c r="BT22" s="190">
        <f t="shared" si="15"/>
        <v>0</v>
      </c>
      <c r="BU22" s="190">
        <f t="shared" si="15"/>
        <v>0</v>
      </c>
      <c r="BV22" s="190">
        <f t="shared" si="15"/>
        <v>0</v>
      </c>
      <c r="BW22" s="190">
        <f t="shared" si="15"/>
        <v>0</v>
      </c>
      <c r="BX22" s="190">
        <f t="shared" si="15"/>
        <v>0</v>
      </c>
      <c r="BY22" s="190">
        <f t="shared" si="15"/>
        <v>0</v>
      </c>
      <c r="BZ22" s="190">
        <f t="shared" si="15"/>
        <v>0</v>
      </c>
      <c r="CA22" s="190">
        <f t="shared" si="15"/>
        <v>0</v>
      </c>
      <c r="CB22" s="190">
        <f t="shared" si="15"/>
        <v>0</v>
      </c>
      <c r="CC22" s="190">
        <f t="shared" si="15"/>
        <v>0</v>
      </c>
      <c r="CD22" s="190">
        <f t="shared" si="15"/>
        <v>0</v>
      </c>
      <c r="CE22" s="190">
        <f t="shared" si="15"/>
        <v>0</v>
      </c>
      <c r="CF22" s="190">
        <f t="shared" si="15"/>
        <v>0</v>
      </c>
      <c r="CG22" s="190">
        <f t="shared" si="15"/>
        <v>0</v>
      </c>
    </row>
    <row r="23" spans="1:85" s="184" customFormat="1" ht="21" hidden="1" customHeight="1" x14ac:dyDescent="0.15">
      <c r="A23" s="103"/>
      <c r="B23" s="97"/>
      <c r="C23" s="190">
        <f t="shared" ref="C23:AJ23" si="16">SUM(C19:C22)</f>
        <v>0</v>
      </c>
      <c r="D23" s="190">
        <f t="shared" si="16"/>
        <v>0</v>
      </c>
      <c r="E23" s="190">
        <f t="shared" si="16"/>
        <v>0</v>
      </c>
      <c r="F23" s="190">
        <f t="shared" si="16"/>
        <v>0</v>
      </c>
      <c r="G23" s="190">
        <f t="shared" si="16"/>
        <v>0</v>
      </c>
      <c r="H23" s="190">
        <f t="shared" si="16"/>
        <v>0</v>
      </c>
      <c r="I23" s="190">
        <f t="shared" si="16"/>
        <v>0</v>
      </c>
      <c r="J23" s="190">
        <f t="shared" si="16"/>
        <v>0</v>
      </c>
      <c r="K23" s="190">
        <f t="shared" si="16"/>
        <v>0</v>
      </c>
      <c r="L23" s="190">
        <f t="shared" si="16"/>
        <v>0</v>
      </c>
      <c r="M23" s="190">
        <f t="shared" si="16"/>
        <v>0</v>
      </c>
      <c r="N23" s="190">
        <f t="shared" si="16"/>
        <v>0</v>
      </c>
      <c r="O23" s="190">
        <f t="shared" si="16"/>
        <v>0</v>
      </c>
      <c r="P23" s="190">
        <f t="shared" si="16"/>
        <v>0</v>
      </c>
      <c r="Q23" s="190">
        <f t="shared" si="16"/>
        <v>0</v>
      </c>
      <c r="R23" s="190">
        <f t="shared" si="16"/>
        <v>0</v>
      </c>
      <c r="S23" s="190">
        <f t="shared" si="16"/>
        <v>0</v>
      </c>
      <c r="T23" s="190">
        <f t="shared" si="16"/>
        <v>0</v>
      </c>
      <c r="U23" s="190">
        <f t="shared" si="16"/>
        <v>0</v>
      </c>
      <c r="V23" s="190">
        <f t="shared" si="16"/>
        <v>0</v>
      </c>
      <c r="W23" s="190">
        <f t="shared" si="16"/>
        <v>0</v>
      </c>
      <c r="X23" s="190">
        <f t="shared" si="16"/>
        <v>0</v>
      </c>
      <c r="Y23" s="190">
        <f t="shared" si="16"/>
        <v>0</v>
      </c>
      <c r="Z23" s="190">
        <f t="shared" si="16"/>
        <v>0</v>
      </c>
      <c r="AA23" s="190">
        <f t="shared" si="16"/>
        <v>0</v>
      </c>
      <c r="AB23" s="190">
        <f t="shared" si="16"/>
        <v>0</v>
      </c>
      <c r="AC23" s="190">
        <f t="shared" si="16"/>
        <v>0</v>
      </c>
      <c r="AD23" s="190">
        <f t="shared" si="16"/>
        <v>0</v>
      </c>
      <c r="AE23" s="190">
        <f t="shared" si="16"/>
        <v>0</v>
      </c>
      <c r="AF23" s="190">
        <f t="shared" si="16"/>
        <v>0</v>
      </c>
      <c r="AG23" s="190">
        <f t="shared" si="16"/>
        <v>0</v>
      </c>
      <c r="AH23" s="190">
        <f t="shared" si="16"/>
        <v>0</v>
      </c>
      <c r="AI23" s="190">
        <f t="shared" si="16"/>
        <v>0</v>
      </c>
      <c r="AJ23" s="190">
        <f t="shared" si="16"/>
        <v>0</v>
      </c>
      <c r="AK23" s="190">
        <f t="shared" ref="AK23:CG23" si="17">SUM(AK19:AK22)</f>
        <v>0</v>
      </c>
      <c r="AL23" s="190">
        <f t="shared" si="17"/>
        <v>0</v>
      </c>
      <c r="AM23" s="190">
        <f t="shared" si="17"/>
        <v>0</v>
      </c>
      <c r="AN23" s="190">
        <f t="shared" si="17"/>
        <v>0</v>
      </c>
      <c r="AO23" s="190">
        <f t="shared" si="17"/>
        <v>0</v>
      </c>
      <c r="AP23" s="190">
        <f t="shared" si="17"/>
        <v>0</v>
      </c>
      <c r="AQ23" s="190">
        <f t="shared" si="17"/>
        <v>0</v>
      </c>
      <c r="AR23" s="190">
        <f t="shared" si="17"/>
        <v>0</v>
      </c>
      <c r="AS23" s="190">
        <f t="shared" si="17"/>
        <v>0</v>
      </c>
      <c r="AT23" s="190">
        <f t="shared" si="17"/>
        <v>0</v>
      </c>
      <c r="AU23" s="190">
        <f t="shared" si="17"/>
        <v>0</v>
      </c>
      <c r="AV23" s="190">
        <f t="shared" si="17"/>
        <v>0</v>
      </c>
      <c r="AW23" s="190">
        <f t="shared" si="17"/>
        <v>0</v>
      </c>
      <c r="AX23" s="190">
        <f t="shared" si="17"/>
        <v>0</v>
      </c>
      <c r="AY23" s="190">
        <f t="shared" si="17"/>
        <v>0</v>
      </c>
      <c r="AZ23" s="190">
        <f t="shared" si="17"/>
        <v>0</v>
      </c>
      <c r="BA23" s="190">
        <f t="shared" si="17"/>
        <v>0</v>
      </c>
      <c r="BB23" s="190">
        <f t="shared" si="17"/>
        <v>0</v>
      </c>
      <c r="BC23" s="190">
        <f t="shared" si="17"/>
        <v>0</v>
      </c>
      <c r="BD23" s="190">
        <f t="shared" si="17"/>
        <v>0</v>
      </c>
      <c r="BE23" s="190">
        <f t="shared" si="17"/>
        <v>0</v>
      </c>
      <c r="BF23" s="190">
        <f t="shared" si="17"/>
        <v>0</v>
      </c>
      <c r="BG23" s="190">
        <f t="shared" si="17"/>
        <v>0</v>
      </c>
      <c r="BH23" s="190">
        <f t="shared" si="17"/>
        <v>0</v>
      </c>
      <c r="BI23" s="190">
        <f t="shared" si="17"/>
        <v>0</v>
      </c>
      <c r="BJ23" s="190">
        <f t="shared" si="17"/>
        <v>0</v>
      </c>
      <c r="BK23" s="190">
        <f t="shared" si="17"/>
        <v>0</v>
      </c>
      <c r="BL23" s="190">
        <f t="shared" si="17"/>
        <v>0</v>
      </c>
      <c r="BM23" s="190">
        <f t="shared" si="17"/>
        <v>0</v>
      </c>
      <c r="BN23" s="190">
        <f t="shared" si="17"/>
        <v>0</v>
      </c>
      <c r="BO23" s="190">
        <f t="shared" si="17"/>
        <v>0</v>
      </c>
      <c r="BP23" s="190">
        <f t="shared" si="17"/>
        <v>0</v>
      </c>
      <c r="BQ23" s="190">
        <f t="shared" si="17"/>
        <v>0</v>
      </c>
      <c r="BR23" s="190">
        <f t="shared" si="17"/>
        <v>0</v>
      </c>
      <c r="BS23" s="190">
        <f t="shared" si="17"/>
        <v>0</v>
      </c>
      <c r="BT23" s="190">
        <f t="shared" si="17"/>
        <v>0</v>
      </c>
      <c r="BU23" s="190">
        <f t="shared" si="17"/>
        <v>0</v>
      </c>
      <c r="BV23" s="190">
        <f t="shared" si="17"/>
        <v>0</v>
      </c>
      <c r="BW23" s="190">
        <f t="shared" si="17"/>
        <v>0</v>
      </c>
      <c r="BX23" s="190">
        <f t="shared" si="17"/>
        <v>0</v>
      </c>
      <c r="BY23" s="190">
        <f t="shared" si="17"/>
        <v>0</v>
      </c>
      <c r="BZ23" s="190">
        <f t="shared" si="17"/>
        <v>0</v>
      </c>
      <c r="CA23" s="190">
        <f t="shared" si="17"/>
        <v>0</v>
      </c>
      <c r="CB23" s="190">
        <f t="shared" si="17"/>
        <v>0</v>
      </c>
      <c r="CC23" s="190">
        <f t="shared" si="17"/>
        <v>0</v>
      </c>
      <c r="CD23" s="190">
        <f t="shared" si="17"/>
        <v>0</v>
      </c>
      <c r="CE23" s="190">
        <f t="shared" si="17"/>
        <v>0</v>
      </c>
      <c r="CF23" s="190">
        <f t="shared" si="17"/>
        <v>0</v>
      </c>
      <c r="CG23" s="190">
        <f t="shared" si="17"/>
        <v>0</v>
      </c>
    </row>
    <row r="24" spans="1:85" s="184" customFormat="1" ht="21" hidden="1" customHeight="1" x14ac:dyDescent="0.15">
      <c r="A24" s="103"/>
      <c r="B24" s="93" t="str">
        <f>B3</f>
        <v>AVOIR DES REPÈRES RELEVANT DU TEMPS ET DE L’ESPACE</v>
      </c>
      <c r="C24" s="107">
        <f>C19/$A3</f>
        <v>0</v>
      </c>
      <c r="D24" s="107">
        <f t="shared" ref="D24:AJ24" si="18">D19/$A3</f>
        <v>0</v>
      </c>
      <c r="E24" s="107">
        <f t="shared" si="18"/>
        <v>0</v>
      </c>
      <c r="F24" s="107">
        <f t="shared" si="18"/>
        <v>0</v>
      </c>
      <c r="G24" s="107">
        <f t="shared" si="18"/>
        <v>0</v>
      </c>
      <c r="H24" s="107">
        <f t="shared" si="18"/>
        <v>0</v>
      </c>
      <c r="I24" s="107">
        <f t="shared" si="18"/>
        <v>0</v>
      </c>
      <c r="J24" s="107">
        <f t="shared" si="18"/>
        <v>0</v>
      </c>
      <c r="K24" s="107">
        <f t="shared" si="18"/>
        <v>0</v>
      </c>
      <c r="L24" s="107">
        <f t="shared" si="18"/>
        <v>0</v>
      </c>
      <c r="M24" s="107">
        <f t="shared" si="18"/>
        <v>0</v>
      </c>
      <c r="N24" s="107">
        <f t="shared" si="18"/>
        <v>0</v>
      </c>
      <c r="O24" s="107">
        <f t="shared" si="18"/>
        <v>0</v>
      </c>
      <c r="P24" s="107">
        <f t="shared" si="18"/>
        <v>0</v>
      </c>
      <c r="Q24" s="107">
        <f t="shared" si="18"/>
        <v>0</v>
      </c>
      <c r="R24" s="107">
        <f t="shared" si="18"/>
        <v>0</v>
      </c>
      <c r="S24" s="107">
        <f t="shared" si="18"/>
        <v>0</v>
      </c>
      <c r="T24" s="107">
        <f t="shared" si="18"/>
        <v>0</v>
      </c>
      <c r="U24" s="107">
        <f t="shared" si="18"/>
        <v>0</v>
      </c>
      <c r="V24" s="107">
        <f t="shared" si="18"/>
        <v>0</v>
      </c>
      <c r="W24" s="107">
        <f t="shared" si="18"/>
        <v>0</v>
      </c>
      <c r="X24" s="107">
        <f t="shared" si="18"/>
        <v>0</v>
      </c>
      <c r="Y24" s="107">
        <f t="shared" si="18"/>
        <v>0</v>
      </c>
      <c r="Z24" s="107">
        <f t="shared" si="18"/>
        <v>0</v>
      </c>
      <c r="AA24" s="107">
        <f t="shared" si="18"/>
        <v>0</v>
      </c>
      <c r="AB24" s="107">
        <f t="shared" si="18"/>
        <v>0</v>
      </c>
      <c r="AC24" s="107">
        <f t="shared" si="18"/>
        <v>0</v>
      </c>
      <c r="AD24" s="107">
        <f t="shared" si="18"/>
        <v>0</v>
      </c>
      <c r="AE24" s="107">
        <f t="shared" si="18"/>
        <v>0</v>
      </c>
      <c r="AF24" s="107">
        <f t="shared" si="18"/>
        <v>0</v>
      </c>
      <c r="AG24" s="107">
        <f t="shared" si="18"/>
        <v>0</v>
      </c>
      <c r="AH24" s="107">
        <f t="shared" si="18"/>
        <v>0</v>
      </c>
      <c r="AI24" s="107">
        <f t="shared" si="18"/>
        <v>0</v>
      </c>
      <c r="AJ24" s="107">
        <f t="shared" si="18"/>
        <v>0</v>
      </c>
      <c r="AK24" s="107">
        <f t="shared" ref="AK24:CG24" si="19">AK19/$A3</f>
        <v>0</v>
      </c>
      <c r="AL24" s="107">
        <f t="shared" si="19"/>
        <v>0</v>
      </c>
      <c r="AM24" s="107">
        <f t="shared" si="19"/>
        <v>0</v>
      </c>
      <c r="AN24" s="107">
        <f t="shared" si="19"/>
        <v>0</v>
      </c>
      <c r="AO24" s="107">
        <f t="shared" si="19"/>
        <v>0</v>
      </c>
      <c r="AP24" s="107">
        <f t="shared" si="19"/>
        <v>0</v>
      </c>
      <c r="AQ24" s="107">
        <f t="shared" si="19"/>
        <v>0</v>
      </c>
      <c r="AR24" s="107">
        <f t="shared" si="19"/>
        <v>0</v>
      </c>
      <c r="AS24" s="107">
        <f t="shared" si="19"/>
        <v>0</v>
      </c>
      <c r="AT24" s="107">
        <f t="shared" si="19"/>
        <v>0</v>
      </c>
      <c r="AU24" s="107">
        <f t="shared" si="19"/>
        <v>0</v>
      </c>
      <c r="AV24" s="107">
        <f t="shared" si="19"/>
        <v>0</v>
      </c>
      <c r="AW24" s="107">
        <f t="shared" si="19"/>
        <v>0</v>
      </c>
      <c r="AX24" s="107">
        <f t="shared" si="19"/>
        <v>0</v>
      </c>
      <c r="AY24" s="107">
        <f t="shared" si="19"/>
        <v>0</v>
      </c>
      <c r="AZ24" s="107">
        <f t="shared" si="19"/>
        <v>0</v>
      </c>
      <c r="BA24" s="107">
        <f t="shared" si="19"/>
        <v>0</v>
      </c>
      <c r="BB24" s="107">
        <f t="shared" si="19"/>
        <v>0</v>
      </c>
      <c r="BC24" s="107">
        <f t="shared" si="19"/>
        <v>0</v>
      </c>
      <c r="BD24" s="107">
        <f t="shared" si="19"/>
        <v>0</v>
      </c>
      <c r="BE24" s="107">
        <f t="shared" si="19"/>
        <v>0</v>
      </c>
      <c r="BF24" s="107">
        <f t="shared" si="19"/>
        <v>0</v>
      </c>
      <c r="BG24" s="107">
        <f t="shared" si="19"/>
        <v>0</v>
      </c>
      <c r="BH24" s="107">
        <f t="shared" si="19"/>
        <v>0</v>
      </c>
      <c r="BI24" s="107">
        <f t="shared" si="19"/>
        <v>0</v>
      </c>
      <c r="BJ24" s="107">
        <f t="shared" si="19"/>
        <v>0</v>
      </c>
      <c r="BK24" s="107">
        <f t="shared" si="19"/>
        <v>0</v>
      </c>
      <c r="BL24" s="107">
        <f t="shared" si="19"/>
        <v>0</v>
      </c>
      <c r="BM24" s="107">
        <f t="shared" si="19"/>
        <v>0</v>
      </c>
      <c r="BN24" s="107">
        <f t="shared" si="19"/>
        <v>0</v>
      </c>
      <c r="BO24" s="107">
        <f t="shared" si="19"/>
        <v>0</v>
      </c>
      <c r="BP24" s="107">
        <f t="shared" si="19"/>
        <v>0</v>
      </c>
      <c r="BQ24" s="107">
        <f t="shared" si="19"/>
        <v>0</v>
      </c>
      <c r="BR24" s="107">
        <f t="shared" si="19"/>
        <v>0</v>
      </c>
      <c r="BS24" s="107">
        <f t="shared" si="19"/>
        <v>0</v>
      </c>
      <c r="BT24" s="107">
        <f t="shared" si="19"/>
        <v>0</v>
      </c>
      <c r="BU24" s="107">
        <f t="shared" si="19"/>
        <v>0</v>
      </c>
      <c r="BV24" s="107">
        <f t="shared" si="19"/>
        <v>0</v>
      </c>
      <c r="BW24" s="107">
        <f t="shared" si="19"/>
        <v>0</v>
      </c>
      <c r="BX24" s="107">
        <f t="shared" si="19"/>
        <v>0</v>
      </c>
      <c r="BY24" s="107">
        <f t="shared" si="19"/>
        <v>0</v>
      </c>
      <c r="BZ24" s="107">
        <f t="shared" si="19"/>
        <v>0</v>
      </c>
      <c r="CA24" s="107">
        <f t="shared" si="19"/>
        <v>0</v>
      </c>
      <c r="CB24" s="107">
        <f t="shared" si="19"/>
        <v>0</v>
      </c>
      <c r="CC24" s="107">
        <f t="shared" si="19"/>
        <v>0</v>
      </c>
      <c r="CD24" s="107">
        <f t="shared" si="19"/>
        <v>0</v>
      </c>
      <c r="CE24" s="107">
        <f t="shared" si="19"/>
        <v>0</v>
      </c>
      <c r="CF24" s="107">
        <f t="shared" si="19"/>
        <v>0</v>
      </c>
      <c r="CG24" s="107">
        <f t="shared" si="19"/>
        <v>0</v>
      </c>
    </row>
    <row r="25" spans="1:85" s="186" customFormat="1" ht="21" hidden="1" customHeight="1" x14ac:dyDescent="0.2">
      <c r="A25" s="189"/>
      <c r="B25" s="93" t="str">
        <f>B8</f>
        <v>AVOIR DES REPÈRES LITTÉRAIRES</v>
      </c>
      <c r="C25" s="107">
        <f>C20/$A8</f>
        <v>0</v>
      </c>
      <c r="D25" s="107">
        <f t="shared" ref="D25:AJ25" si="20">D20/$A8</f>
        <v>0</v>
      </c>
      <c r="E25" s="107">
        <f t="shared" si="20"/>
        <v>0</v>
      </c>
      <c r="F25" s="107">
        <f t="shared" si="20"/>
        <v>0</v>
      </c>
      <c r="G25" s="107">
        <f t="shared" si="20"/>
        <v>0</v>
      </c>
      <c r="H25" s="107">
        <f t="shared" si="20"/>
        <v>0</v>
      </c>
      <c r="I25" s="107">
        <f t="shared" si="20"/>
        <v>0</v>
      </c>
      <c r="J25" s="107">
        <f t="shared" si="20"/>
        <v>0</v>
      </c>
      <c r="K25" s="107">
        <f t="shared" si="20"/>
        <v>0</v>
      </c>
      <c r="L25" s="107">
        <f t="shared" si="20"/>
        <v>0</v>
      </c>
      <c r="M25" s="107">
        <f t="shared" si="20"/>
        <v>0</v>
      </c>
      <c r="N25" s="107">
        <f t="shared" si="20"/>
        <v>0</v>
      </c>
      <c r="O25" s="107">
        <f t="shared" si="20"/>
        <v>0</v>
      </c>
      <c r="P25" s="107">
        <f t="shared" si="20"/>
        <v>0</v>
      </c>
      <c r="Q25" s="107">
        <f t="shared" si="20"/>
        <v>0</v>
      </c>
      <c r="R25" s="107">
        <f t="shared" si="20"/>
        <v>0</v>
      </c>
      <c r="S25" s="107">
        <f t="shared" si="20"/>
        <v>0</v>
      </c>
      <c r="T25" s="107">
        <f t="shared" si="20"/>
        <v>0</v>
      </c>
      <c r="U25" s="107">
        <f t="shared" si="20"/>
        <v>0</v>
      </c>
      <c r="V25" s="107">
        <f t="shared" si="20"/>
        <v>0</v>
      </c>
      <c r="W25" s="107">
        <f t="shared" si="20"/>
        <v>0</v>
      </c>
      <c r="X25" s="107">
        <f t="shared" si="20"/>
        <v>0</v>
      </c>
      <c r="Y25" s="107">
        <f t="shared" si="20"/>
        <v>0</v>
      </c>
      <c r="Z25" s="107">
        <f t="shared" si="20"/>
        <v>0</v>
      </c>
      <c r="AA25" s="107">
        <f t="shared" si="20"/>
        <v>0</v>
      </c>
      <c r="AB25" s="107">
        <f t="shared" si="20"/>
        <v>0</v>
      </c>
      <c r="AC25" s="107">
        <f t="shared" si="20"/>
        <v>0</v>
      </c>
      <c r="AD25" s="107">
        <f t="shared" si="20"/>
        <v>0</v>
      </c>
      <c r="AE25" s="107">
        <f t="shared" si="20"/>
        <v>0</v>
      </c>
      <c r="AF25" s="107">
        <f t="shared" si="20"/>
        <v>0</v>
      </c>
      <c r="AG25" s="107">
        <f t="shared" si="20"/>
        <v>0</v>
      </c>
      <c r="AH25" s="107">
        <f t="shared" si="20"/>
        <v>0</v>
      </c>
      <c r="AI25" s="107">
        <f t="shared" si="20"/>
        <v>0</v>
      </c>
      <c r="AJ25" s="107">
        <f t="shared" si="20"/>
        <v>0</v>
      </c>
      <c r="AK25" s="107">
        <f t="shared" ref="AK25:CG25" si="21">AK20/$A8</f>
        <v>0</v>
      </c>
      <c r="AL25" s="107">
        <f t="shared" si="21"/>
        <v>0</v>
      </c>
      <c r="AM25" s="107">
        <f t="shared" si="21"/>
        <v>0</v>
      </c>
      <c r="AN25" s="107">
        <f t="shared" si="21"/>
        <v>0</v>
      </c>
      <c r="AO25" s="107">
        <f t="shared" si="21"/>
        <v>0</v>
      </c>
      <c r="AP25" s="107">
        <f t="shared" si="21"/>
        <v>0</v>
      </c>
      <c r="AQ25" s="107">
        <f t="shared" si="21"/>
        <v>0</v>
      </c>
      <c r="AR25" s="107">
        <f t="shared" si="21"/>
        <v>0</v>
      </c>
      <c r="AS25" s="107">
        <f t="shared" si="21"/>
        <v>0</v>
      </c>
      <c r="AT25" s="107">
        <f t="shared" si="21"/>
        <v>0</v>
      </c>
      <c r="AU25" s="107">
        <f t="shared" si="21"/>
        <v>0</v>
      </c>
      <c r="AV25" s="107">
        <f t="shared" si="21"/>
        <v>0</v>
      </c>
      <c r="AW25" s="107">
        <f t="shared" si="21"/>
        <v>0</v>
      </c>
      <c r="AX25" s="107">
        <f t="shared" si="21"/>
        <v>0</v>
      </c>
      <c r="AY25" s="107">
        <f t="shared" si="21"/>
        <v>0</v>
      </c>
      <c r="AZ25" s="107">
        <f t="shared" si="21"/>
        <v>0</v>
      </c>
      <c r="BA25" s="107">
        <f t="shared" si="21"/>
        <v>0</v>
      </c>
      <c r="BB25" s="107">
        <f t="shared" si="21"/>
        <v>0</v>
      </c>
      <c r="BC25" s="107">
        <f t="shared" si="21"/>
        <v>0</v>
      </c>
      <c r="BD25" s="107">
        <f t="shared" si="21"/>
        <v>0</v>
      </c>
      <c r="BE25" s="107">
        <f t="shared" si="21"/>
        <v>0</v>
      </c>
      <c r="BF25" s="107">
        <f t="shared" si="21"/>
        <v>0</v>
      </c>
      <c r="BG25" s="107">
        <f t="shared" si="21"/>
        <v>0</v>
      </c>
      <c r="BH25" s="107">
        <f t="shared" si="21"/>
        <v>0</v>
      </c>
      <c r="BI25" s="107">
        <f t="shared" si="21"/>
        <v>0</v>
      </c>
      <c r="BJ25" s="107">
        <f t="shared" si="21"/>
        <v>0</v>
      </c>
      <c r="BK25" s="107">
        <f t="shared" si="21"/>
        <v>0</v>
      </c>
      <c r="BL25" s="107">
        <f t="shared" si="21"/>
        <v>0</v>
      </c>
      <c r="BM25" s="107">
        <f t="shared" si="21"/>
        <v>0</v>
      </c>
      <c r="BN25" s="107">
        <f t="shared" si="21"/>
        <v>0</v>
      </c>
      <c r="BO25" s="107">
        <f t="shared" si="21"/>
        <v>0</v>
      </c>
      <c r="BP25" s="107">
        <f t="shared" si="21"/>
        <v>0</v>
      </c>
      <c r="BQ25" s="107">
        <f t="shared" si="21"/>
        <v>0</v>
      </c>
      <c r="BR25" s="107">
        <f t="shared" si="21"/>
        <v>0</v>
      </c>
      <c r="BS25" s="107">
        <f t="shared" si="21"/>
        <v>0</v>
      </c>
      <c r="BT25" s="107">
        <f t="shared" si="21"/>
        <v>0</v>
      </c>
      <c r="BU25" s="107">
        <f t="shared" si="21"/>
        <v>0</v>
      </c>
      <c r="BV25" s="107">
        <f t="shared" si="21"/>
        <v>0</v>
      </c>
      <c r="BW25" s="107">
        <f t="shared" si="21"/>
        <v>0</v>
      </c>
      <c r="BX25" s="107">
        <f t="shared" si="21"/>
        <v>0</v>
      </c>
      <c r="BY25" s="107">
        <f t="shared" si="21"/>
        <v>0</v>
      </c>
      <c r="BZ25" s="107">
        <f t="shared" si="21"/>
        <v>0</v>
      </c>
      <c r="CA25" s="107">
        <f t="shared" si="21"/>
        <v>0</v>
      </c>
      <c r="CB25" s="107">
        <f t="shared" si="21"/>
        <v>0</v>
      </c>
      <c r="CC25" s="107">
        <f t="shared" si="21"/>
        <v>0</v>
      </c>
      <c r="CD25" s="107">
        <f t="shared" si="21"/>
        <v>0</v>
      </c>
      <c r="CE25" s="107">
        <f t="shared" si="21"/>
        <v>0</v>
      </c>
      <c r="CF25" s="107">
        <f t="shared" si="21"/>
        <v>0</v>
      </c>
      <c r="CG25" s="107">
        <f t="shared" si="21"/>
        <v>0</v>
      </c>
    </row>
    <row r="26" spans="1:85" s="186" customFormat="1" ht="21" hidden="1" customHeight="1" x14ac:dyDescent="0.2">
      <c r="A26" s="189"/>
      <c r="B26" s="93" t="str">
        <f>B11</f>
        <v>LIRE ET PRATIQUER DIFFÉRENTS LANGAGES</v>
      </c>
      <c r="C26" s="107">
        <f>C21/$A11</f>
        <v>0</v>
      </c>
      <c r="D26" s="107">
        <f t="shared" ref="D26:AJ26" si="22">D21/$A11</f>
        <v>0</v>
      </c>
      <c r="E26" s="107">
        <f t="shared" si="22"/>
        <v>0</v>
      </c>
      <c r="F26" s="107">
        <f t="shared" si="22"/>
        <v>0</v>
      </c>
      <c r="G26" s="107">
        <f t="shared" si="22"/>
        <v>0</v>
      </c>
      <c r="H26" s="107">
        <f t="shared" si="22"/>
        <v>0</v>
      </c>
      <c r="I26" s="107">
        <f t="shared" si="22"/>
        <v>0</v>
      </c>
      <c r="J26" s="107">
        <f t="shared" si="22"/>
        <v>0</v>
      </c>
      <c r="K26" s="107">
        <f t="shared" si="22"/>
        <v>0</v>
      </c>
      <c r="L26" s="107">
        <f t="shared" si="22"/>
        <v>0</v>
      </c>
      <c r="M26" s="107">
        <f t="shared" si="22"/>
        <v>0</v>
      </c>
      <c r="N26" s="107">
        <f t="shared" si="22"/>
        <v>0</v>
      </c>
      <c r="O26" s="107">
        <f t="shared" si="22"/>
        <v>0</v>
      </c>
      <c r="P26" s="107">
        <f t="shared" si="22"/>
        <v>0</v>
      </c>
      <c r="Q26" s="107">
        <f t="shared" si="22"/>
        <v>0</v>
      </c>
      <c r="R26" s="107">
        <f t="shared" si="22"/>
        <v>0</v>
      </c>
      <c r="S26" s="107">
        <f t="shared" si="22"/>
        <v>0</v>
      </c>
      <c r="T26" s="107">
        <f t="shared" si="22"/>
        <v>0</v>
      </c>
      <c r="U26" s="107">
        <f t="shared" si="22"/>
        <v>0</v>
      </c>
      <c r="V26" s="107">
        <f t="shared" si="22"/>
        <v>0</v>
      </c>
      <c r="W26" s="107">
        <f t="shared" si="22"/>
        <v>0</v>
      </c>
      <c r="X26" s="107">
        <f t="shared" si="22"/>
        <v>0</v>
      </c>
      <c r="Y26" s="107">
        <f t="shared" si="22"/>
        <v>0</v>
      </c>
      <c r="Z26" s="107">
        <f t="shared" si="22"/>
        <v>0</v>
      </c>
      <c r="AA26" s="107">
        <f t="shared" si="22"/>
        <v>0</v>
      </c>
      <c r="AB26" s="107">
        <f t="shared" si="22"/>
        <v>0</v>
      </c>
      <c r="AC26" s="107">
        <f t="shared" si="22"/>
        <v>0</v>
      </c>
      <c r="AD26" s="107">
        <f t="shared" si="22"/>
        <v>0</v>
      </c>
      <c r="AE26" s="107">
        <f t="shared" si="22"/>
        <v>0</v>
      </c>
      <c r="AF26" s="107">
        <f t="shared" si="22"/>
        <v>0</v>
      </c>
      <c r="AG26" s="107">
        <f t="shared" si="22"/>
        <v>0</v>
      </c>
      <c r="AH26" s="107">
        <f t="shared" si="22"/>
        <v>0</v>
      </c>
      <c r="AI26" s="107">
        <f t="shared" si="22"/>
        <v>0</v>
      </c>
      <c r="AJ26" s="107">
        <f t="shared" si="22"/>
        <v>0</v>
      </c>
      <c r="AK26" s="107">
        <f t="shared" ref="AK26:CG26" si="23">AK21/$A11</f>
        <v>0</v>
      </c>
      <c r="AL26" s="107">
        <f t="shared" si="23"/>
        <v>0</v>
      </c>
      <c r="AM26" s="107">
        <f t="shared" si="23"/>
        <v>0</v>
      </c>
      <c r="AN26" s="107">
        <f t="shared" si="23"/>
        <v>0</v>
      </c>
      <c r="AO26" s="107">
        <f t="shared" si="23"/>
        <v>0</v>
      </c>
      <c r="AP26" s="107">
        <f t="shared" si="23"/>
        <v>0</v>
      </c>
      <c r="AQ26" s="107">
        <f t="shared" si="23"/>
        <v>0</v>
      </c>
      <c r="AR26" s="107">
        <f t="shared" si="23"/>
        <v>0</v>
      </c>
      <c r="AS26" s="107">
        <f t="shared" si="23"/>
        <v>0</v>
      </c>
      <c r="AT26" s="107">
        <f t="shared" si="23"/>
        <v>0</v>
      </c>
      <c r="AU26" s="107">
        <f t="shared" si="23"/>
        <v>0</v>
      </c>
      <c r="AV26" s="107">
        <f t="shared" si="23"/>
        <v>0</v>
      </c>
      <c r="AW26" s="107">
        <f t="shared" si="23"/>
        <v>0</v>
      </c>
      <c r="AX26" s="107">
        <f t="shared" si="23"/>
        <v>0</v>
      </c>
      <c r="AY26" s="107">
        <f t="shared" si="23"/>
        <v>0</v>
      </c>
      <c r="AZ26" s="107">
        <f t="shared" si="23"/>
        <v>0</v>
      </c>
      <c r="BA26" s="107">
        <f t="shared" si="23"/>
        <v>0</v>
      </c>
      <c r="BB26" s="107">
        <f t="shared" si="23"/>
        <v>0</v>
      </c>
      <c r="BC26" s="107">
        <f t="shared" si="23"/>
        <v>0</v>
      </c>
      <c r="BD26" s="107">
        <f t="shared" si="23"/>
        <v>0</v>
      </c>
      <c r="BE26" s="107">
        <f t="shared" si="23"/>
        <v>0</v>
      </c>
      <c r="BF26" s="107">
        <f t="shared" si="23"/>
        <v>0</v>
      </c>
      <c r="BG26" s="107">
        <f t="shared" si="23"/>
        <v>0</v>
      </c>
      <c r="BH26" s="107">
        <f t="shared" si="23"/>
        <v>0</v>
      </c>
      <c r="BI26" s="107">
        <f t="shared" si="23"/>
        <v>0</v>
      </c>
      <c r="BJ26" s="107">
        <f t="shared" si="23"/>
        <v>0</v>
      </c>
      <c r="BK26" s="107">
        <f t="shared" si="23"/>
        <v>0</v>
      </c>
      <c r="BL26" s="107">
        <f t="shared" si="23"/>
        <v>0</v>
      </c>
      <c r="BM26" s="107">
        <f t="shared" si="23"/>
        <v>0</v>
      </c>
      <c r="BN26" s="107">
        <f t="shared" si="23"/>
        <v>0</v>
      </c>
      <c r="BO26" s="107">
        <f t="shared" si="23"/>
        <v>0</v>
      </c>
      <c r="BP26" s="107">
        <f t="shared" si="23"/>
        <v>0</v>
      </c>
      <c r="BQ26" s="107">
        <f t="shared" si="23"/>
        <v>0</v>
      </c>
      <c r="BR26" s="107">
        <f t="shared" si="23"/>
        <v>0</v>
      </c>
      <c r="BS26" s="107">
        <f t="shared" si="23"/>
        <v>0</v>
      </c>
      <c r="BT26" s="107">
        <f t="shared" si="23"/>
        <v>0</v>
      </c>
      <c r="BU26" s="107">
        <f t="shared" si="23"/>
        <v>0</v>
      </c>
      <c r="BV26" s="107">
        <f t="shared" si="23"/>
        <v>0</v>
      </c>
      <c r="BW26" s="107">
        <f t="shared" si="23"/>
        <v>0</v>
      </c>
      <c r="BX26" s="107">
        <f t="shared" si="23"/>
        <v>0</v>
      </c>
      <c r="BY26" s="107">
        <f t="shared" si="23"/>
        <v>0</v>
      </c>
      <c r="BZ26" s="107">
        <f t="shared" si="23"/>
        <v>0</v>
      </c>
      <c r="CA26" s="107">
        <f t="shared" si="23"/>
        <v>0</v>
      </c>
      <c r="CB26" s="107">
        <f t="shared" si="23"/>
        <v>0</v>
      </c>
      <c r="CC26" s="107">
        <f t="shared" si="23"/>
        <v>0</v>
      </c>
      <c r="CD26" s="107">
        <f t="shared" si="23"/>
        <v>0</v>
      </c>
      <c r="CE26" s="107">
        <f t="shared" si="23"/>
        <v>0</v>
      </c>
      <c r="CF26" s="107">
        <f t="shared" si="23"/>
        <v>0</v>
      </c>
      <c r="CG26" s="107">
        <f t="shared" si="23"/>
        <v>0</v>
      </c>
    </row>
    <row r="27" spans="1:85" s="186" customFormat="1" ht="21" hidden="1" customHeight="1" x14ac:dyDescent="0.2">
      <c r="A27" s="189"/>
      <c r="B27" s="191" t="str">
        <f>B13</f>
        <v>PRATIQUER LES ARTS ET AVOIR DES REPÈRES EN HISTOIRE DES ARTS</v>
      </c>
      <c r="C27" s="107">
        <f>C22/$A13</f>
        <v>0</v>
      </c>
      <c r="D27" s="107">
        <f t="shared" ref="D27:AJ27" si="24">D22/$A13</f>
        <v>0</v>
      </c>
      <c r="E27" s="107">
        <f t="shared" si="24"/>
        <v>0</v>
      </c>
      <c r="F27" s="107">
        <f t="shared" si="24"/>
        <v>0</v>
      </c>
      <c r="G27" s="107">
        <f t="shared" si="24"/>
        <v>0</v>
      </c>
      <c r="H27" s="107">
        <f t="shared" si="24"/>
        <v>0</v>
      </c>
      <c r="I27" s="107">
        <f t="shared" si="24"/>
        <v>0</v>
      </c>
      <c r="J27" s="107">
        <f t="shared" si="24"/>
        <v>0</v>
      </c>
      <c r="K27" s="107">
        <f t="shared" si="24"/>
        <v>0</v>
      </c>
      <c r="L27" s="107">
        <f t="shared" si="24"/>
        <v>0</v>
      </c>
      <c r="M27" s="107">
        <f t="shared" si="24"/>
        <v>0</v>
      </c>
      <c r="N27" s="107">
        <f t="shared" si="24"/>
        <v>0</v>
      </c>
      <c r="O27" s="107">
        <f t="shared" si="24"/>
        <v>0</v>
      </c>
      <c r="P27" s="107">
        <f t="shared" si="24"/>
        <v>0</v>
      </c>
      <c r="Q27" s="107">
        <f t="shared" si="24"/>
        <v>0</v>
      </c>
      <c r="R27" s="107">
        <f t="shared" si="24"/>
        <v>0</v>
      </c>
      <c r="S27" s="107">
        <f t="shared" si="24"/>
        <v>0</v>
      </c>
      <c r="T27" s="107">
        <f t="shared" si="24"/>
        <v>0</v>
      </c>
      <c r="U27" s="107">
        <f t="shared" si="24"/>
        <v>0</v>
      </c>
      <c r="V27" s="107">
        <f t="shared" si="24"/>
        <v>0</v>
      </c>
      <c r="W27" s="107">
        <f t="shared" si="24"/>
        <v>0</v>
      </c>
      <c r="X27" s="107">
        <f t="shared" si="24"/>
        <v>0</v>
      </c>
      <c r="Y27" s="107">
        <f t="shared" si="24"/>
        <v>0</v>
      </c>
      <c r="Z27" s="107">
        <f t="shared" si="24"/>
        <v>0</v>
      </c>
      <c r="AA27" s="107">
        <f t="shared" si="24"/>
        <v>0</v>
      </c>
      <c r="AB27" s="107">
        <f t="shared" si="24"/>
        <v>0</v>
      </c>
      <c r="AC27" s="107">
        <f t="shared" si="24"/>
        <v>0</v>
      </c>
      <c r="AD27" s="107">
        <f t="shared" si="24"/>
        <v>0</v>
      </c>
      <c r="AE27" s="107">
        <f t="shared" si="24"/>
        <v>0</v>
      </c>
      <c r="AF27" s="107">
        <f t="shared" si="24"/>
        <v>0</v>
      </c>
      <c r="AG27" s="107">
        <f t="shared" si="24"/>
        <v>0</v>
      </c>
      <c r="AH27" s="107">
        <f t="shared" si="24"/>
        <v>0</v>
      </c>
      <c r="AI27" s="107">
        <f t="shared" si="24"/>
        <v>0</v>
      </c>
      <c r="AJ27" s="107">
        <f t="shared" si="24"/>
        <v>0</v>
      </c>
      <c r="AK27" s="107">
        <f t="shared" ref="AK27:CG27" si="25">AK22/$A13</f>
        <v>0</v>
      </c>
      <c r="AL27" s="107">
        <f t="shared" si="25"/>
        <v>0</v>
      </c>
      <c r="AM27" s="107">
        <f t="shared" si="25"/>
        <v>0</v>
      </c>
      <c r="AN27" s="107">
        <f t="shared" si="25"/>
        <v>0</v>
      </c>
      <c r="AO27" s="107">
        <f t="shared" si="25"/>
        <v>0</v>
      </c>
      <c r="AP27" s="107">
        <f t="shared" si="25"/>
        <v>0</v>
      </c>
      <c r="AQ27" s="107">
        <f t="shared" si="25"/>
        <v>0</v>
      </c>
      <c r="AR27" s="107">
        <f t="shared" si="25"/>
        <v>0</v>
      </c>
      <c r="AS27" s="107">
        <f t="shared" si="25"/>
        <v>0</v>
      </c>
      <c r="AT27" s="107">
        <f t="shared" si="25"/>
        <v>0</v>
      </c>
      <c r="AU27" s="107">
        <f t="shared" si="25"/>
        <v>0</v>
      </c>
      <c r="AV27" s="107">
        <f t="shared" si="25"/>
        <v>0</v>
      </c>
      <c r="AW27" s="107">
        <f t="shared" si="25"/>
        <v>0</v>
      </c>
      <c r="AX27" s="107">
        <f t="shared" si="25"/>
        <v>0</v>
      </c>
      <c r="AY27" s="107">
        <f t="shared" si="25"/>
        <v>0</v>
      </c>
      <c r="AZ27" s="107">
        <f t="shared" si="25"/>
        <v>0</v>
      </c>
      <c r="BA27" s="107">
        <f t="shared" si="25"/>
        <v>0</v>
      </c>
      <c r="BB27" s="107">
        <f t="shared" si="25"/>
        <v>0</v>
      </c>
      <c r="BC27" s="107">
        <f t="shared" si="25"/>
        <v>0</v>
      </c>
      <c r="BD27" s="107">
        <f t="shared" si="25"/>
        <v>0</v>
      </c>
      <c r="BE27" s="107">
        <f t="shared" si="25"/>
        <v>0</v>
      </c>
      <c r="BF27" s="107">
        <f t="shared" si="25"/>
        <v>0</v>
      </c>
      <c r="BG27" s="107">
        <f t="shared" si="25"/>
        <v>0</v>
      </c>
      <c r="BH27" s="107">
        <f t="shared" si="25"/>
        <v>0</v>
      </c>
      <c r="BI27" s="107">
        <f t="shared" si="25"/>
        <v>0</v>
      </c>
      <c r="BJ27" s="107">
        <f t="shared" si="25"/>
        <v>0</v>
      </c>
      <c r="BK27" s="107">
        <f t="shared" si="25"/>
        <v>0</v>
      </c>
      <c r="BL27" s="107">
        <f t="shared" si="25"/>
        <v>0</v>
      </c>
      <c r="BM27" s="107">
        <f t="shared" si="25"/>
        <v>0</v>
      </c>
      <c r="BN27" s="107">
        <f t="shared" si="25"/>
        <v>0</v>
      </c>
      <c r="BO27" s="107">
        <f t="shared" si="25"/>
        <v>0</v>
      </c>
      <c r="BP27" s="107">
        <f t="shared" si="25"/>
        <v>0</v>
      </c>
      <c r="BQ27" s="107">
        <f t="shared" si="25"/>
        <v>0</v>
      </c>
      <c r="BR27" s="107">
        <f t="shared" si="25"/>
        <v>0</v>
      </c>
      <c r="BS27" s="107">
        <f t="shared" si="25"/>
        <v>0</v>
      </c>
      <c r="BT27" s="107">
        <f t="shared" si="25"/>
        <v>0</v>
      </c>
      <c r="BU27" s="107">
        <f t="shared" si="25"/>
        <v>0</v>
      </c>
      <c r="BV27" s="107">
        <f t="shared" si="25"/>
        <v>0</v>
      </c>
      <c r="BW27" s="107">
        <f t="shared" si="25"/>
        <v>0</v>
      </c>
      <c r="BX27" s="107">
        <f t="shared" si="25"/>
        <v>0</v>
      </c>
      <c r="BY27" s="107">
        <f t="shared" si="25"/>
        <v>0</v>
      </c>
      <c r="BZ27" s="107">
        <f t="shared" si="25"/>
        <v>0</v>
      </c>
      <c r="CA27" s="107">
        <f t="shared" si="25"/>
        <v>0</v>
      </c>
      <c r="CB27" s="107">
        <f t="shared" si="25"/>
        <v>0</v>
      </c>
      <c r="CC27" s="107">
        <f t="shared" si="25"/>
        <v>0</v>
      </c>
      <c r="CD27" s="107">
        <f t="shared" si="25"/>
        <v>0</v>
      </c>
      <c r="CE27" s="107">
        <f t="shared" si="25"/>
        <v>0</v>
      </c>
      <c r="CF27" s="107">
        <f t="shared" si="25"/>
        <v>0</v>
      </c>
      <c r="CG27" s="107">
        <f t="shared" si="25"/>
        <v>0</v>
      </c>
    </row>
    <row r="28" spans="1:85" s="186" customFormat="1" ht="21" hidden="1" customHeight="1" x14ac:dyDescent="0.2">
      <c r="A28" s="189"/>
      <c r="B28" s="192" t="s">
        <v>36</v>
      </c>
      <c r="C28" s="110">
        <f>C23/($A3+$A8+$A11+$A13)</f>
        <v>0</v>
      </c>
      <c r="D28" s="110">
        <f t="shared" ref="D28:AJ28" si="26">D23/($A3+$A8+$A11+$A13)</f>
        <v>0</v>
      </c>
      <c r="E28" s="110">
        <f t="shared" si="26"/>
        <v>0</v>
      </c>
      <c r="F28" s="110">
        <f t="shared" si="26"/>
        <v>0</v>
      </c>
      <c r="G28" s="110">
        <f t="shared" si="26"/>
        <v>0</v>
      </c>
      <c r="H28" s="110">
        <f t="shared" si="26"/>
        <v>0</v>
      </c>
      <c r="I28" s="110">
        <f t="shared" si="26"/>
        <v>0</v>
      </c>
      <c r="J28" s="110">
        <f t="shared" si="26"/>
        <v>0</v>
      </c>
      <c r="K28" s="110">
        <f t="shared" si="26"/>
        <v>0</v>
      </c>
      <c r="L28" s="110">
        <f t="shared" si="26"/>
        <v>0</v>
      </c>
      <c r="M28" s="110">
        <f t="shared" si="26"/>
        <v>0</v>
      </c>
      <c r="N28" s="110">
        <f t="shared" si="26"/>
        <v>0</v>
      </c>
      <c r="O28" s="110">
        <f t="shared" si="26"/>
        <v>0</v>
      </c>
      <c r="P28" s="110">
        <f t="shared" si="26"/>
        <v>0</v>
      </c>
      <c r="Q28" s="110">
        <f t="shared" si="26"/>
        <v>0</v>
      </c>
      <c r="R28" s="110">
        <f t="shared" si="26"/>
        <v>0</v>
      </c>
      <c r="S28" s="110">
        <f t="shared" si="26"/>
        <v>0</v>
      </c>
      <c r="T28" s="110">
        <f t="shared" si="26"/>
        <v>0</v>
      </c>
      <c r="U28" s="110">
        <f t="shared" si="26"/>
        <v>0</v>
      </c>
      <c r="V28" s="110">
        <f t="shared" si="26"/>
        <v>0</v>
      </c>
      <c r="W28" s="110">
        <f t="shared" si="26"/>
        <v>0</v>
      </c>
      <c r="X28" s="110">
        <f t="shared" si="26"/>
        <v>0</v>
      </c>
      <c r="Y28" s="110">
        <f t="shared" si="26"/>
        <v>0</v>
      </c>
      <c r="Z28" s="110">
        <f t="shared" si="26"/>
        <v>0</v>
      </c>
      <c r="AA28" s="110">
        <f t="shared" si="26"/>
        <v>0</v>
      </c>
      <c r="AB28" s="110">
        <f t="shared" si="26"/>
        <v>0</v>
      </c>
      <c r="AC28" s="110">
        <f t="shared" si="26"/>
        <v>0</v>
      </c>
      <c r="AD28" s="110">
        <f t="shared" si="26"/>
        <v>0</v>
      </c>
      <c r="AE28" s="110">
        <f t="shared" si="26"/>
        <v>0</v>
      </c>
      <c r="AF28" s="110">
        <f t="shared" si="26"/>
        <v>0</v>
      </c>
      <c r="AG28" s="110">
        <f t="shared" si="26"/>
        <v>0</v>
      </c>
      <c r="AH28" s="110">
        <f t="shared" si="26"/>
        <v>0</v>
      </c>
      <c r="AI28" s="110">
        <f t="shared" si="26"/>
        <v>0</v>
      </c>
      <c r="AJ28" s="110">
        <f t="shared" si="26"/>
        <v>0</v>
      </c>
      <c r="AK28" s="110">
        <f t="shared" ref="AK28:CG28" si="27">AK23/($A3+$A8+$A11+$A13)</f>
        <v>0</v>
      </c>
      <c r="AL28" s="110">
        <f t="shared" si="27"/>
        <v>0</v>
      </c>
      <c r="AM28" s="110">
        <f t="shared" si="27"/>
        <v>0</v>
      </c>
      <c r="AN28" s="110">
        <f t="shared" si="27"/>
        <v>0</v>
      </c>
      <c r="AO28" s="110">
        <f t="shared" si="27"/>
        <v>0</v>
      </c>
      <c r="AP28" s="110">
        <f t="shared" si="27"/>
        <v>0</v>
      </c>
      <c r="AQ28" s="110">
        <f t="shared" si="27"/>
        <v>0</v>
      </c>
      <c r="AR28" s="110">
        <f t="shared" si="27"/>
        <v>0</v>
      </c>
      <c r="AS28" s="110">
        <f t="shared" si="27"/>
        <v>0</v>
      </c>
      <c r="AT28" s="110">
        <f t="shared" si="27"/>
        <v>0</v>
      </c>
      <c r="AU28" s="110">
        <f t="shared" si="27"/>
        <v>0</v>
      </c>
      <c r="AV28" s="110">
        <f t="shared" si="27"/>
        <v>0</v>
      </c>
      <c r="AW28" s="110">
        <f t="shared" si="27"/>
        <v>0</v>
      </c>
      <c r="AX28" s="110">
        <f t="shared" si="27"/>
        <v>0</v>
      </c>
      <c r="AY28" s="110">
        <f t="shared" si="27"/>
        <v>0</v>
      </c>
      <c r="AZ28" s="110">
        <f t="shared" si="27"/>
        <v>0</v>
      </c>
      <c r="BA28" s="110">
        <f t="shared" si="27"/>
        <v>0</v>
      </c>
      <c r="BB28" s="110">
        <f t="shared" si="27"/>
        <v>0</v>
      </c>
      <c r="BC28" s="110">
        <f t="shared" si="27"/>
        <v>0</v>
      </c>
      <c r="BD28" s="110">
        <f t="shared" si="27"/>
        <v>0</v>
      </c>
      <c r="BE28" s="110">
        <f t="shared" si="27"/>
        <v>0</v>
      </c>
      <c r="BF28" s="110">
        <f t="shared" si="27"/>
        <v>0</v>
      </c>
      <c r="BG28" s="110">
        <f t="shared" si="27"/>
        <v>0</v>
      </c>
      <c r="BH28" s="110">
        <f t="shared" si="27"/>
        <v>0</v>
      </c>
      <c r="BI28" s="110">
        <f t="shared" si="27"/>
        <v>0</v>
      </c>
      <c r="BJ28" s="110">
        <f t="shared" si="27"/>
        <v>0</v>
      </c>
      <c r="BK28" s="110">
        <f t="shared" si="27"/>
        <v>0</v>
      </c>
      <c r="BL28" s="110">
        <f t="shared" si="27"/>
        <v>0</v>
      </c>
      <c r="BM28" s="110">
        <f t="shared" si="27"/>
        <v>0</v>
      </c>
      <c r="BN28" s="110">
        <f t="shared" si="27"/>
        <v>0</v>
      </c>
      <c r="BO28" s="110">
        <f t="shared" si="27"/>
        <v>0</v>
      </c>
      <c r="BP28" s="110">
        <f t="shared" si="27"/>
        <v>0</v>
      </c>
      <c r="BQ28" s="110">
        <f t="shared" si="27"/>
        <v>0</v>
      </c>
      <c r="BR28" s="110">
        <f t="shared" si="27"/>
        <v>0</v>
      </c>
      <c r="BS28" s="110">
        <f t="shared" si="27"/>
        <v>0</v>
      </c>
      <c r="BT28" s="110">
        <f t="shared" si="27"/>
        <v>0</v>
      </c>
      <c r="BU28" s="110">
        <f t="shared" si="27"/>
        <v>0</v>
      </c>
      <c r="BV28" s="110">
        <f t="shared" si="27"/>
        <v>0</v>
      </c>
      <c r="BW28" s="110">
        <f t="shared" si="27"/>
        <v>0</v>
      </c>
      <c r="BX28" s="110">
        <f t="shared" si="27"/>
        <v>0</v>
      </c>
      <c r="BY28" s="110">
        <f t="shared" si="27"/>
        <v>0</v>
      </c>
      <c r="BZ28" s="110">
        <f t="shared" si="27"/>
        <v>0</v>
      </c>
      <c r="CA28" s="110">
        <f t="shared" si="27"/>
        <v>0</v>
      </c>
      <c r="CB28" s="110">
        <f t="shared" si="27"/>
        <v>0</v>
      </c>
      <c r="CC28" s="110">
        <f t="shared" si="27"/>
        <v>0</v>
      </c>
      <c r="CD28" s="110">
        <f t="shared" si="27"/>
        <v>0</v>
      </c>
      <c r="CE28" s="110">
        <f t="shared" si="27"/>
        <v>0</v>
      </c>
      <c r="CF28" s="110">
        <f t="shared" si="27"/>
        <v>0</v>
      </c>
      <c r="CG28" s="110">
        <f t="shared" si="27"/>
        <v>0</v>
      </c>
    </row>
    <row r="29" spans="1:85" s="186" customFormat="1" ht="21" customHeight="1" x14ac:dyDescent="0.2">
      <c r="A29" s="42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</row>
    <row r="30" spans="1:85" s="186" customFormat="1" x14ac:dyDescent="0.2">
      <c r="A30" s="42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</row>
    <row r="31" spans="1:85" s="186" customFormat="1" x14ac:dyDescent="0.2">
      <c r="A31" s="42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</row>
    <row r="32" spans="1:85" s="186" customFormat="1" x14ac:dyDescent="0.2">
      <c r="A32" s="42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</row>
    <row r="33" spans="1:36" s="186" customFormat="1" x14ac:dyDescent="0.2">
      <c r="A33" s="42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</row>
    <row r="34" spans="1:36" s="186" customFormat="1" x14ac:dyDescent="0.2">
      <c r="A34" s="42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</row>
    <row r="35" spans="1:36" s="186" customFormat="1" x14ac:dyDescent="0.2">
      <c r="A35" s="42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</row>
    <row r="36" spans="1:36" s="186" customFormat="1" x14ac:dyDescent="0.2">
      <c r="A36" s="42"/>
    </row>
    <row r="37" spans="1:36" s="186" customFormat="1" x14ac:dyDescent="0.2">
      <c r="A37" s="42"/>
    </row>
    <row r="38" spans="1:36" s="186" customFormat="1" x14ac:dyDescent="0.2">
      <c r="A38" s="42"/>
    </row>
    <row r="39" spans="1:36" s="186" customFormat="1" x14ac:dyDescent="0.2">
      <c r="A39" s="42"/>
    </row>
  </sheetData>
  <sheetProtection algorithmName="SHA-512" hashValue="6s3AzLmHhskKjyyMAqFo0U3PIe1Up/djOztV1HNe1QhsynL4hee1rtHJZlFkuyqwgRwsaBB3yWldUucmO34acQ==" saltValue="+QCfPJzey1eq97nbUpwPxQ==" spinCount="100000" sheet="1" objects="1" scenarios="1"/>
  <customSheetViews>
    <customSheetView guid="{290D983C-61CA-46F9-BA33-62726F92F25E}" hiddenColumns="1" topLeftCell="B1">
      <selection sqref="A1:IV65536"/>
      <pageMargins left="0.7" right="0.7" top="0.75" bottom="0.75" header="0.3" footer="0.3"/>
    </customSheetView>
  </customSheetViews>
  <mergeCells count="1">
    <mergeCell ref="A1:B1"/>
  </mergeCells>
  <conditionalFormatting sqref="C3:CG3">
    <cfRule type="cellIs" dxfId="204" priority="29" stopIfTrue="1" operator="greaterThan">
      <formula>0.75</formula>
    </cfRule>
    <cfRule type="cellIs" dxfId="203" priority="31" stopIfTrue="1" operator="between">
      <formula>0.26</formula>
      <formula>0.5</formula>
    </cfRule>
    <cfRule type="cellIs" dxfId="202" priority="32" stopIfTrue="1" operator="lessThan">
      <formula>0.26</formula>
    </cfRule>
  </conditionalFormatting>
  <conditionalFormatting sqref="C3:CG3">
    <cfRule type="cellIs" dxfId="201" priority="30" operator="between">
      <formula>0.51</formula>
      <formula>0.75</formula>
    </cfRule>
  </conditionalFormatting>
  <conditionalFormatting sqref="C8:CG8">
    <cfRule type="cellIs" dxfId="200" priority="13" stopIfTrue="1" operator="greaterThan">
      <formula>0.75</formula>
    </cfRule>
    <cfRule type="cellIs" dxfId="199" priority="15" stopIfTrue="1" operator="between">
      <formula>0.26</formula>
      <formula>0.5</formula>
    </cfRule>
    <cfRule type="cellIs" dxfId="198" priority="16" stopIfTrue="1" operator="lessThan">
      <formula>0.26</formula>
    </cfRule>
  </conditionalFormatting>
  <conditionalFormatting sqref="C8:CG8">
    <cfRule type="cellIs" dxfId="197" priority="14" operator="between">
      <formula>0.51</formula>
      <formula>0.75</formula>
    </cfRule>
  </conditionalFormatting>
  <conditionalFormatting sqref="C13:CG13">
    <cfRule type="cellIs" dxfId="196" priority="1" stopIfTrue="1" operator="greaterThan">
      <formula>0.75</formula>
    </cfRule>
    <cfRule type="cellIs" dxfId="195" priority="3" stopIfTrue="1" operator="between">
      <formula>0.26</formula>
      <formula>0.5</formula>
    </cfRule>
    <cfRule type="cellIs" dxfId="194" priority="4" stopIfTrue="1" operator="lessThan">
      <formula>0.26</formula>
    </cfRule>
  </conditionalFormatting>
  <conditionalFormatting sqref="C13:CG13">
    <cfRule type="cellIs" dxfId="193" priority="2" operator="between">
      <formula>0.51</formula>
      <formula>0.75</formula>
    </cfRule>
  </conditionalFormatting>
  <conditionalFormatting sqref="C11:CG11">
    <cfRule type="cellIs" dxfId="192" priority="5" stopIfTrue="1" operator="greaterThan">
      <formula>0.75</formula>
    </cfRule>
    <cfRule type="cellIs" dxfId="191" priority="7" stopIfTrue="1" operator="between">
      <formula>0.26</formula>
      <formula>0.5</formula>
    </cfRule>
    <cfRule type="cellIs" dxfId="190" priority="8" stopIfTrue="1" operator="lessThan">
      <formula>0.26</formula>
    </cfRule>
  </conditionalFormatting>
  <conditionalFormatting sqref="C11:CG11">
    <cfRule type="cellIs" dxfId="189" priority="6" operator="between">
      <formula>0.51</formula>
      <formula>0.75</formula>
    </cfRule>
  </conditionalFormatting>
  <dataValidations count="1">
    <dataValidation type="list" allowBlank="1" showDropDown="1" showInputMessage="1" showErrorMessage="1" errorTitle="Erreur de sasie" error="Saisir X ou x" sqref="C4:CG7 C9:CG10 C12:CG12 C14:CG18">
      <formula1>$CJ$1:$CJ$2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J26"/>
  <sheetViews>
    <sheetView showGridLines="0" showRowColHeaders="0" topLeftCell="B1" zoomScaleNormal="100" workbookViewId="0">
      <pane xSplit="1" ySplit="1" topLeftCell="C2" activePane="bottomRight" state="frozen"/>
      <selection activeCell="B4" sqref="B4:D4"/>
      <selection pane="topRight" activeCell="B4" sqref="B4:D4"/>
      <selection pane="bottomLeft" activeCell="B4" sqref="B4:D4"/>
      <selection pane="bottomRight" activeCell="C1" sqref="C1:CG1"/>
    </sheetView>
  </sheetViews>
  <sheetFormatPr baseColWidth="10" defaultRowHeight="18.75" x14ac:dyDescent="0.2"/>
  <cols>
    <col min="1" max="1" width="12.7109375" style="42" hidden="1" customWidth="1"/>
    <col min="2" max="2" width="62.5703125" style="21" customWidth="1"/>
    <col min="3" max="85" width="3.28515625" style="21" customWidth="1"/>
    <col min="86" max="86" width="11.42578125" style="21"/>
    <col min="87" max="87" width="8.28515625" style="21" customWidth="1"/>
    <col min="88" max="88" width="7.7109375" style="21" hidden="1" customWidth="1"/>
    <col min="89" max="16384" width="11.42578125" style="21"/>
  </cols>
  <sheetData>
    <row r="1" spans="1:88" ht="127.5" customHeight="1" x14ac:dyDescent="0.2">
      <c r="A1" s="470" t="str">
        <f>Compétences!H1</f>
        <v>Compétence 6 - Les compétences sociales et civiques - Palier 2</v>
      </c>
      <c r="B1" s="470"/>
      <c r="C1" s="425" t="str">
        <f>IF(Liste!$B23&lt;&gt;"",Liste!$H23,"")</f>
        <v/>
      </c>
      <c r="D1" s="425" t="str">
        <f>IF(Liste!$B24&lt;&gt;"",Liste!$H24,"")</f>
        <v/>
      </c>
      <c r="E1" s="425" t="str">
        <f>IF(Liste!$B25&lt;&gt;"",Liste!$H25,"")</f>
        <v/>
      </c>
      <c r="F1" s="425" t="str">
        <f>IF(Liste!$B26&lt;&gt;"",Liste!$H26,"")</f>
        <v/>
      </c>
      <c r="G1" s="425" t="str">
        <f>IF(Liste!$B27&lt;&gt;"",Liste!$H27,"")</f>
        <v/>
      </c>
      <c r="H1" s="425" t="str">
        <f>IF(Liste!$B28&lt;&gt;"",Liste!$H28,"")</f>
        <v/>
      </c>
      <c r="I1" s="425" t="str">
        <f>IF(Liste!$B29&lt;&gt;"",Liste!$H29,"")</f>
        <v/>
      </c>
      <c r="J1" s="425" t="str">
        <f>IF(Liste!$B30&lt;&gt;"",Liste!$H30,"")</f>
        <v/>
      </c>
      <c r="K1" s="425" t="str">
        <f>IF(Liste!$B31&lt;&gt;"",Liste!$H31,"")</f>
        <v/>
      </c>
      <c r="L1" s="425" t="str">
        <f>IF(Liste!$B32&lt;&gt;"",Liste!$H32,"")</f>
        <v/>
      </c>
      <c r="M1" s="425" t="str">
        <f>IF(Liste!$B33&lt;&gt;"",Liste!$H33,"")</f>
        <v/>
      </c>
      <c r="N1" s="425" t="str">
        <f>IF(Liste!$B34&lt;&gt;"",Liste!$H34,"")</f>
        <v/>
      </c>
      <c r="O1" s="425" t="str">
        <f>IF(Liste!$B35&lt;&gt;"",Liste!$H35,"")</f>
        <v/>
      </c>
      <c r="P1" s="425" t="str">
        <f>IF(Liste!$B36&lt;&gt;"",Liste!$H36,"")</f>
        <v/>
      </c>
      <c r="Q1" s="425" t="str">
        <f>IF(Liste!$B37&lt;&gt;"",Liste!$H37,"")</f>
        <v/>
      </c>
      <c r="R1" s="425" t="str">
        <f>IF(Liste!$B38&lt;&gt;"",Liste!$H38,"")</f>
        <v/>
      </c>
      <c r="S1" s="425" t="str">
        <f>IF(Liste!$B39&lt;&gt;"",Liste!$H39,"")</f>
        <v/>
      </c>
      <c r="T1" s="425" t="str">
        <f>IF(Liste!$B40&lt;&gt;"",Liste!$H40,"")</f>
        <v/>
      </c>
      <c r="U1" s="425" t="str">
        <f>IF(Liste!$B41&lt;&gt;"",Liste!$H41,"")</f>
        <v/>
      </c>
      <c r="V1" s="425" t="str">
        <f>IF(Liste!$B42&lt;&gt;"",Liste!$H42,"")</f>
        <v/>
      </c>
      <c r="W1" s="425" t="str">
        <f>IF(Liste!$B43&lt;&gt;"",Liste!$H43,"")</f>
        <v/>
      </c>
      <c r="X1" s="425" t="str">
        <f>IF(Liste!$B44&lt;&gt;"",Liste!$H44,"")</f>
        <v/>
      </c>
      <c r="Y1" s="425" t="str">
        <f>IF(Liste!$B45&lt;&gt;"",Liste!$H45,"")</f>
        <v/>
      </c>
      <c r="Z1" s="425" t="str">
        <f>IF(Liste!$B46&lt;&gt;"",Liste!$H46,"")</f>
        <v/>
      </c>
      <c r="AA1" s="425" t="str">
        <f>IF(Liste!$B47&lt;&gt;"",Liste!$H47,"")</f>
        <v/>
      </c>
      <c r="AB1" s="425" t="str">
        <f>IF(Liste!$B48&lt;&gt;"",Liste!$H48,"")</f>
        <v/>
      </c>
      <c r="AC1" s="425" t="str">
        <f>IF(Liste!$B49&lt;&gt;"",Liste!$H49,"")</f>
        <v/>
      </c>
      <c r="AD1" s="425" t="str">
        <f>IF(Liste!$B50&lt;&gt;"",Liste!$H50,"")</f>
        <v/>
      </c>
      <c r="AE1" s="425" t="str">
        <f>IF(Liste!$B51&lt;&gt;"",Liste!$H51,"")</f>
        <v/>
      </c>
      <c r="AF1" s="425" t="str">
        <f>IF(Liste!$B52&lt;&gt;"",Liste!$H52,"")</f>
        <v/>
      </c>
      <c r="AG1" s="425" t="str">
        <f>IF(Liste!$B53&lt;&gt;"",Liste!$H53,"")</f>
        <v/>
      </c>
      <c r="AH1" s="425" t="str">
        <f>IF(Liste!$B54&lt;&gt;"",Liste!$H54,"")</f>
        <v/>
      </c>
      <c r="AI1" s="425" t="str">
        <f>IF(Liste!$B55&lt;&gt;"",Liste!$H55,"")</f>
        <v/>
      </c>
      <c r="AJ1" s="425" t="str">
        <f>IF(Liste!$B56&lt;&gt;"",Liste!$H56,"")</f>
        <v/>
      </c>
      <c r="AK1" s="425" t="str">
        <f>IF(Liste!$B57&lt;&gt;"",Liste!$H57,"")</f>
        <v/>
      </c>
      <c r="AL1" s="425" t="str">
        <f>IF(Liste!$B58&lt;&gt;"",Liste!$H58,"")</f>
        <v/>
      </c>
      <c r="AM1" s="425" t="str">
        <f>IF(Liste!$B59&lt;&gt;"",Liste!$H59,"")</f>
        <v/>
      </c>
      <c r="AN1" s="425" t="str">
        <f>IF(Liste!$B60&lt;&gt;"",Liste!$H60,"")</f>
        <v/>
      </c>
      <c r="AO1" s="425" t="str">
        <f>IF(Liste!$B61&lt;&gt;"",Liste!$H61,"")</f>
        <v/>
      </c>
      <c r="AP1" s="425" t="str">
        <f>IF(Liste!$B62&lt;&gt;"",Liste!$H62,"")</f>
        <v/>
      </c>
      <c r="AQ1" s="425" t="str">
        <f>IF(Liste!$B63&lt;&gt;"",Liste!$H63,"")</f>
        <v/>
      </c>
      <c r="AR1" s="425" t="str">
        <f>IF(Liste!$B64&lt;&gt;"",Liste!$H64,"")</f>
        <v/>
      </c>
      <c r="AS1" s="425" t="str">
        <f>IF(Liste!$B65&lt;&gt;"",Liste!$H65,"")</f>
        <v/>
      </c>
      <c r="AT1" s="425" t="str">
        <f>IF(Liste!$B66&lt;&gt;"",Liste!$H66,"")</f>
        <v/>
      </c>
      <c r="AU1" s="425" t="str">
        <f>IF(Liste!$B67&lt;&gt;"",Liste!$H67,"")</f>
        <v/>
      </c>
      <c r="AV1" s="425" t="str">
        <f>IF(Liste!$B68&lt;&gt;"",Liste!$H68,"")</f>
        <v/>
      </c>
      <c r="AW1" s="425" t="str">
        <f>IF(Liste!$B69&lt;&gt;"",Liste!$H69,"")</f>
        <v/>
      </c>
      <c r="AX1" s="425" t="str">
        <f>IF(Liste!$B70&lt;&gt;"",Liste!$H70,"")</f>
        <v/>
      </c>
      <c r="AY1" s="425" t="str">
        <f>IF(Liste!$B71&lt;&gt;"",Liste!$H71,"")</f>
        <v/>
      </c>
      <c r="AZ1" s="425" t="str">
        <f>IF(Liste!$B72&lt;&gt;"",Liste!$H72,"")</f>
        <v/>
      </c>
      <c r="BA1" s="425" t="str">
        <f>IF(Liste!$B73&lt;&gt;"",Liste!$H73,"")</f>
        <v/>
      </c>
      <c r="BB1" s="425" t="str">
        <f>IF(Liste!$B74&lt;&gt;"",Liste!$H74,"")</f>
        <v/>
      </c>
      <c r="BC1" s="425" t="str">
        <f>IF(Liste!$B75&lt;&gt;"",Liste!$H75,"")</f>
        <v/>
      </c>
      <c r="BD1" s="425" t="str">
        <f>IF(Liste!$B76&lt;&gt;"",Liste!$H76,"")</f>
        <v/>
      </c>
      <c r="BE1" s="425" t="str">
        <f>IF(Liste!$B77&lt;&gt;"",Liste!$H77,"")</f>
        <v/>
      </c>
      <c r="BF1" s="425" t="str">
        <f>IF(Liste!$B78&lt;&gt;"",Liste!$H78,"")</f>
        <v/>
      </c>
      <c r="BG1" s="425" t="str">
        <f>IF(Liste!$B79&lt;&gt;"",Liste!$H79,"")</f>
        <v/>
      </c>
      <c r="BH1" s="425" t="str">
        <f>IF(Liste!$B80&lt;&gt;"",Liste!$H80,"")</f>
        <v/>
      </c>
      <c r="BI1" s="425" t="str">
        <f>IF(Liste!$B81&lt;&gt;"",Liste!$H81,"")</f>
        <v/>
      </c>
      <c r="BJ1" s="425" t="str">
        <f>IF(Liste!$B82&lt;&gt;"",Liste!$H82,"")</f>
        <v/>
      </c>
      <c r="BK1" s="425" t="str">
        <f>IF(Liste!$B83&lt;&gt;"",Liste!$H83,"")</f>
        <v/>
      </c>
      <c r="BL1" s="425" t="str">
        <f>IF(Liste!$B84&lt;&gt;"",Liste!$H84,"")</f>
        <v/>
      </c>
      <c r="BM1" s="425" t="str">
        <f>IF(Liste!$B85&lt;&gt;"",Liste!$H85,"")</f>
        <v/>
      </c>
      <c r="BN1" s="425" t="str">
        <f>IF(Liste!$B86&lt;&gt;"",Liste!$H86,"")</f>
        <v/>
      </c>
      <c r="BO1" s="425" t="str">
        <f>IF(Liste!$B87&lt;&gt;"",Liste!$H87,"")</f>
        <v/>
      </c>
      <c r="BP1" s="425" t="str">
        <f>IF(Liste!$B88&lt;&gt;"",Liste!$H88,"")</f>
        <v/>
      </c>
      <c r="BQ1" s="425" t="str">
        <f>IF(Liste!$B89&lt;&gt;"",Liste!$H89,"")</f>
        <v/>
      </c>
      <c r="BR1" s="425" t="str">
        <f>IF(Liste!$B90&lt;&gt;"",Liste!$H90,"")</f>
        <v/>
      </c>
      <c r="BS1" s="425" t="str">
        <f>IF(Liste!$B91&lt;&gt;"",Liste!$H91,"")</f>
        <v/>
      </c>
      <c r="BT1" s="425" t="str">
        <f>IF(Liste!$B92&lt;&gt;"",Liste!$H92,"")</f>
        <v/>
      </c>
      <c r="BU1" s="425" t="str">
        <f>IF(Liste!$B93&lt;&gt;"",Liste!$H93,"")</f>
        <v/>
      </c>
      <c r="BV1" s="425" t="str">
        <f>IF(Liste!$B94&lt;&gt;"",Liste!$H94,"")</f>
        <v/>
      </c>
      <c r="BW1" s="425" t="str">
        <f>IF(Liste!$B95&lt;&gt;"",Liste!$H95,"")</f>
        <v/>
      </c>
      <c r="BX1" s="425" t="str">
        <f>IF(Liste!$B96&lt;&gt;"",Liste!$H96,"")</f>
        <v/>
      </c>
      <c r="BY1" s="425" t="str">
        <f>IF(Liste!$B97&lt;&gt;"",Liste!$H97,"")</f>
        <v/>
      </c>
      <c r="BZ1" s="425" t="str">
        <f>IF(Liste!$B98&lt;&gt;"",Liste!$H98,"")</f>
        <v/>
      </c>
      <c r="CA1" s="425" t="str">
        <f>IF(Liste!$B99&lt;&gt;"",Liste!$H99,"")</f>
        <v/>
      </c>
      <c r="CB1" s="425" t="str">
        <f>IF(Liste!$B100&lt;&gt;"",Liste!$H100,"")</f>
        <v/>
      </c>
      <c r="CC1" s="425" t="str">
        <f>IF(Liste!$B101&lt;&gt;"",Liste!$H101,"")</f>
        <v/>
      </c>
      <c r="CD1" s="425" t="str">
        <f>IF(Liste!$B102&lt;&gt;"",Liste!$H102,"")</f>
        <v/>
      </c>
      <c r="CE1" s="425" t="str">
        <f>IF(Liste!$B103&lt;&gt;"",Liste!$H103,"")</f>
        <v/>
      </c>
      <c r="CF1" s="425" t="str">
        <f>IF(Liste!$B104&lt;&gt;"",Liste!$H104,"")</f>
        <v/>
      </c>
      <c r="CG1" s="425" t="str">
        <f>IF(Liste!$B105&lt;&gt;"",Liste!$H105,"")</f>
        <v/>
      </c>
      <c r="CJ1" s="21" t="s">
        <v>20</v>
      </c>
    </row>
    <row r="2" spans="1:88" ht="68.25" customHeight="1" x14ac:dyDescent="0.2">
      <c r="A2" s="471" t="s">
        <v>37</v>
      </c>
      <c r="B2" s="471"/>
      <c r="C2" s="22"/>
      <c r="D2" s="22"/>
      <c r="E2" s="25"/>
      <c r="F2" s="25"/>
      <c r="G2" s="25"/>
      <c r="H2" s="25"/>
      <c r="I2" s="25"/>
      <c r="J2" s="360"/>
      <c r="K2" s="361"/>
      <c r="L2" s="361"/>
      <c r="M2" s="361"/>
      <c r="N2" s="360"/>
      <c r="O2" s="361"/>
      <c r="P2" s="361"/>
      <c r="Q2" s="361"/>
      <c r="R2" s="360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  <c r="CB2" s="361"/>
      <c r="CC2" s="361"/>
      <c r="CD2" s="361"/>
      <c r="CE2" s="361"/>
      <c r="CF2" s="361"/>
      <c r="CG2" s="360"/>
      <c r="CJ2" s="21" t="s">
        <v>191</v>
      </c>
    </row>
    <row r="3" spans="1:88" s="23" customFormat="1" ht="12.75" x14ac:dyDescent="0.15">
      <c r="A3" s="181">
        <v>3</v>
      </c>
      <c r="B3" s="83" t="str">
        <f>Compétences!H3</f>
        <v>CONNAITRE LES PRINCIPES ET FONDEMENTS DE LA VIE CIVIQUE ET SOCIALE</v>
      </c>
      <c r="C3" s="358">
        <f>COUNTA(C4:C6)/$A3</f>
        <v>0</v>
      </c>
      <c r="D3" s="358">
        <f t="shared" ref="D3:AJ3" si="0">COUNTA(D4:D6)/$A3</f>
        <v>0</v>
      </c>
      <c r="E3" s="358">
        <f t="shared" si="0"/>
        <v>0</v>
      </c>
      <c r="F3" s="358">
        <f t="shared" si="0"/>
        <v>0</v>
      </c>
      <c r="G3" s="358">
        <f t="shared" si="0"/>
        <v>0</v>
      </c>
      <c r="H3" s="358">
        <f t="shared" si="0"/>
        <v>0</v>
      </c>
      <c r="I3" s="358">
        <f t="shared" si="0"/>
        <v>0</v>
      </c>
      <c r="J3" s="358">
        <f t="shared" si="0"/>
        <v>0</v>
      </c>
      <c r="K3" s="358">
        <f t="shared" si="0"/>
        <v>0</v>
      </c>
      <c r="L3" s="358">
        <f t="shared" si="0"/>
        <v>0</v>
      </c>
      <c r="M3" s="358">
        <f t="shared" si="0"/>
        <v>0</v>
      </c>
      <c r="N3" s="358">
        <f t="shared" si="0"/>
        <v>0</v>
      </c>
      <c r="O3" s="358">
        <f t="shared" si="0"/>
        <v>0</v>
      </c>
      <c r="P3" s="358">
        <f t="shared" si="0"/>
        <v>0</v>
      </c>
      <c r="Q3" s="358">
        <f t="shared" si="0"/>
        <v>0</v>
      </c>
      <c r="R3" s="358">
        <f t="shared" si="0"/>
        <v>0</v>
      </c>
      <c r="S3" s="358">
        <f t="shared" si="0"/>
        <v>0</v>
      </c>
      <c r="T3" s="358">
        <f t="shared" si="0"/>
        <v>0</v>
      </c>
      <c r="U3" s="358">
        <f t="shared" si="0"/>
        <v>0</v>
      </c>
      <c r="V3" s="358">
        <f t="shared" si="0"/>
        <v>0</v>
      </c>
      <c r="W3" s="358">
        <f t="shared" si="0"/>
        <v>0</v>
      </c>
      <c r="X3" s="358">
        <f t="shared" si="0"/>
        <v>0</v>
      </c>
      <c r="Y3" s="358">
        <f t="shared" si="0"/>
        <v>0</v>
      </c>
      <c r="Z3" s="358">
        <f t="shared" si="0"/>
        <v>0</v>
      </c>
      <c r="AA3" s="358">
        <f t="shared" si="0"/>
        <v>0</v>
      </c>
      <c r="AB3" s="358">
        <f t="shared" si="0"/>
        <v>0</v>
      </c>
      <c r="AC3" s="358">
        <f t="shared" si="0"/>
        <v>0</v>
      </c>
      <c r="AD3" s="358">
        <f t="shared" si="0"/>
        <v>0</v>
      </c>
      <c r="AE3" s="358">
        <f t="shared" si="0"/>
        <v>0</v>
      </c>
      <c r="AF3" s="358">
        <f t="shared" si="0"/>
        <v>0</v>
      </c>
      <c r="AG3" s="358">
        <f t="shared" si="0"/>
        <v>0</v>
      </c>
      <c r="AH3" s="358">
        <f t="shared" si="0"/>
        <v>0</v>
      </c>
      <c r="AI3" s="358">
        <f t="shared" si="0"/>
        <v>0</v>
      </c>
      <c r="AJ3" s="358">
        <f t="shared" si="0"/>
        <v>0</v>
      </c>
      <c r="AK3" s="358">
        <f t="shared" ref="AK3:CG3" si="1">COUNTA(AK4:AK6)/$A3</f>
        <v>0</v>
      </c>
      <c r="AL3" s="358">
        <f t="shared" si="1"/>
        <v>0</v>
      </c>
      <c r="AM3" s="358">
        <f t="shared" si="1"/>
        <v>0</v>
      </c>
      <c r="AN3" s="358">
        <f t="shared" si="1"/>
        <v>0</v>
      </c>
      <c r="AO3" s="358">
        <f t="shared" si="1"/>
        <v>0</v>
      </c>
      <c r="AP3" s="358">
        <f t="shared" si="1"/>
        <v>0</v>
      </c>
      <c r="AQ3" s="358">
        <f t="shared" si="1"/>
        <v>0</v>
      </c>
      <c r="AR3" s="358">
        <f t="shared" si="1"/>
        <v>0</v>
      </c>
      <c r="AS3" s="358">
        <f t="shared" si="1"/>
        <v>0</v>
      </c>
      <c r="AT3" s="358">
        <f t="shared" si="1"/>
        <v>0</v>
      </c>
      <c r="AU3" s="358">
        <f t="shared" si="1"/>
        <v>0</v>
      </c>
      <c r="AV3" s="358">
        <f t="shared" si="1"/>
        <v>0</v>
      </c>
      <c r="AW3" s="358">
        <f t="shared" si="1"/>
        <v>0</v>
      </c>
      <c r="AX3" s="358">
        <f t="shared" si="1"/>
        <v>0</v>
      </c>
      <c r="AY3" s="358">
        <f t="shared" si="1"/>
        <v>0</v>
      </c>
      <c r="AZ3" s="358">
        <f t="shared" si="1"/>
        <v>0</v>
      </c>
      <c r="BA3" s="358">
        <f t="shared" si="1"/>
        <v>0</v>
      </c>
      <c r="BB3" s="358">
        <f t="shared" si="1"/>
        <v>0</v>
      </c>
      <c r="BC3" s="358">
        <f t="shared" si="1"/>
        <v>0</v>
      </c>
      <c r="BD3" s="358">
        <f t="shared" si="1"/>
        <v>0</v>
      </c>
      <c r="BE3" s="358">
        <f t="shared" si="1"/>
        <v>0</v>
      </c>
      <c r="BF3" s="358">
        <f t="shared" si="1"/>
        <v>0</v>
      </c>
      <c r="BG3" s="358">
        <f t="shared" si="1"/>
        <v>0</v>
      </c>
      <c r="BH3" s="358">
        <f t="shared" si="1"/>
        <v>0</v>
      </c>
      <c r="BI3" s="358">
        <f t="shared" si="1"/>
        <v>0</v>
      </c>
      <c r="BJ3" s="358">
        <f t="shared" si="1"/>
        <v>0</v>
      </c>
      <c r="BK3" s="358">
        <f t="shared" si="1"/>
        <v>0</v>
      </c>
      <c r="BL3" s="358">
        <f t="shared" si="1"/>
        <v>0</v>
      </c>
      <c r="BM3" s="358">
        <f t="shared" si="1"/>
        <v>0</v>
      </c>
      <c r="BN3" s="358">
        <f t="shared" si="1"/>
        <v>0</v>
      </c>
      <c r="BO3" s="358">
        <f t="shared" si="1"/>
        <v>0</v>
      </c>
      <c r="BP3" s="358">
        <f t="shared" si="1"/>
        <v>0</v>
      </c>
      <c r="BQ3" s="358">
        <f t="shared" si="1"/>
        <v>0</v>
      </c>
      <c r="BR3" s="358">
        <f t="shared" si="1"/>
        <v>0</v>
      </c>
      <c r="BS3" s="358">
        <f t="shared" si="1"/>
        <v>0</v>
      </c>
      <c r="BT3" s="358">
        <f t="shared" si="1"/>
        <v>0</v>
      </c>
      <c r="BU3" s="358">
        <f t="shared" si="1"/>
        <v>0</v>
      </c>
      <c r="BV3" s="358">
        <f t="shared" si="1"/>
        <v>0</v>
      </c>
      <c r="BW3" s="358">
        <f t="shared" si="1"/>
        <v>0</v>
      </c>
      <c r="BX3" s="358">
        <f t="shared" si="1"/>
        <v>0</v>
      </c>
      <c r="BY3" s="358">
        <f t="shared" si="1"/>
        <v>0</v>
      </c>
      <c r="BZ3" s="358">
        <f t="shared" si="1"/>
        <v>0</v>
      </c>
      <c r="CA3" s="358">
        <f t="shared" si="1"/>
        <v>0</v>
      </c>
      <c r="CB3" s="358">
        <f t="shared" si="1"/>
        <v>0</v>
      </c>
      <c r="CC3" s="358">
        <f t="shared" si="1"/>
        <v>0</v>
      </c>
      <c r="CD3" s="358">
        <f t="shared" si="1"/>
        <v>0</v>
      </c>
      <c r="CE3" s="358">
        <f t="shared" si="1"/>
        <v>0</v>
      </c>
      <c r="CF3" s="358">
        <f t="shared" si="1"/>
        <v>0</v>
      </c>
      <c r="CG3" s="358">
        <f t="shared" si="1"/>
        <v>0</v>
      </c>
    </row>
    <row r="4" spans="1:88" s="23" customFormat="1" ht="12.75" x14ac:dyDescent="0.15">
      <c r="A4" s="182"/>
      <c r="B4" s="28" t="str">
        <f>Compétences!H4</f>
        <v>Reconnaître les symboles de la République et de l’Union européenne</v>
      </c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</row>
    <row r="5" spans="1:88" s="23" customFormat="1" ht="22.5" x14ac:dyDescent="0.15">
      <c r="A5" s="182"/>
      <c r="B5" s="28" t="str">
        <f>Compétences!H5</f>
        <v>Comprendre les notions de droits et de devoirs, les accepter et les mettre en application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</row>
    <row r="6" spans="1:88" s="23" customFormat="1" ht="22.5" x14ac:dyDescent="0.15">
      <c r="A6" s="182"/>
      <c r="B6" s="28" t="str">
        <f>Compétences!H6</f>
        <v>Avoir conscience de la dignité de la personne humaine et en tirer les conséquences au quotidien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59"/>
      <c r="AX6" s="359"/>
      <c r="AY6" s="359"/>
      <c r="AZ6" s="359"/>
      <c r="BA6" s="359"/>
      <c r="BB6" s="359"/>
      <c r="BC6" s="359"/>
      <c r="BD6" s="359"/>
      <c r="BE6" s="359"/>
      <c r="BF6" s="359"/>
      <c r="BG6" s="359"/>
      <c r="BH6" s="359"/>
      <c r="BI6" s="359"/>
      <c r="BJ6" s="359"/>
      <c r="BK6" s="359"/>
      <c r="BL6" s="359"/>
      <c r="BM6" s="359"/>
      <c r="BN6" s="359"/>
      <c r="BO6" s="359"/>
      <c r="BP6" s="359"/>
      <c r="BQ6" s="359"/>
      <c r="BR6" s="359"/>
      <c r="BS6" s="359"/>
      <c r="BT6" s="359"/>
      <c r="BU6" s="359"/>
      <c r="BV6" s="359"/>
      <c r="BW6" s="359"/>
      <c r="BX6" s="359"/>
      <c r="BY6" s="359"/>
      <c r="BZ6" s="359"/>
      <c r="CA6" s="359"/>
      <c r="CB6" s="359"/>
      <c r="CC6" s="359"/>
      <c r="CD6" s="359"/>
      <c r="CE6" s="359"/>
      <c r="CF6" s="359"/>
      <c r="CG6" s="359"/>
    </row>
    <row r="7" spans="1:88" s="23" customFormat="1" ht="12.75" x14ac:dyDescent="0.15">
      <c r="A7" s="181">
        <v>2</v>
      </c>
      <c r="B7" s="83" t="str">
        <f>Compétences!H7</f>
        <v>AVOIR UN COMPORTEMENT RESPONSABLE</v>
      </c>
      <c r="C7" s="358">
        <f>COUNTA(C8:C9)/$A7</f>
        <v>0</v>
      </c>
      <c r="D7" s="358">
        <f t="shared" ref="D7:AJ7" si="2">COUNTA(D8:D9)/$A7</f>
        <v>0</v>
      </c>
      <c r="E7" s="358">
        <f t="shared" si="2"/>
        <v>0</v>
      </c>
      <c r="F7" s="358">
        <f t="shared" si="2"/>
        <v>0</v>
      </c>
      <c r="G7" s="358">
        <f t="shared" si="2"/>
        <v>0</v>
      </c>
      <c r="H7" s="358">
        <f t="shared" si="2"/>
        <v>0</v>
      </c>
      <c r="I7" s="358">
        <f t="shared" si="2"/>
        <v>0</v>
      </c>
      <c r="J7" s="358">
        <f t="shared" si="2"/>
        <v>0</v>
      </c>
      <c r="K7" s="358">
        <f t="shared" si="2"/>
        <v>0</v>
      </c>
      <c r="L7" s="358">
        <f t="shared" si="2"/>
        <v>0</v>
      </c>
      <c r="M7" s="358">
        <f t="shared" si="2"/>
        <v>0</v>
      </c>
      <c r="N7" s="358">
        <f t="shared" si="2"/>
        <v>0</v>
      </c>
      <c r="O7" s="358">
        <f t="shared" si="2"/>
        <v>0</v>
      </c>
      <c r="P7" s="358">
        <f t="shared" si="2"/>
        <v>0</v>
      </c>
      <c r="Q7" s="358">
        <f t="shared" si="2"/>
        <v>0</v>
      </c>
      <c r="R7" s="358">
        <f t="shared" si="2"/>
        <v>0</v>
      </c>
      <c r="S7" s="358">
        <f t="shared" si="2"/>
        <v>0</v>
      </c>
      <c r="T7" s="358">
        <f t="shared" si="2"/>
        <v>0</v>
      </c>
      <c r="U7" s="358">
        <f t="shared" si="2"/>
        <v>0</v>
      </c>
      <c r="V7" s="358">
        <f t="shared" si="2"/>
        <v>0</v>
      </c>
      <c r="W7" s="358">
        <f t="shared" si="2"/>
        <v>0</v>
      </c>
      <c r="X7" s="358">
        <f t="shared" si="2"/>
        <v>0</v>
      </c>
      <c r="Y7" s="358">
        <f t="shared" si="2"/>
        <v>0</v>
      </c>
      <c r="Z7" s="358">
        <f t="shared" si="2"/>
        <v>0</v>
      </c>
      <c r="AA7" s="358">
        <f t="shared" si="2"/>
        <v>0</v>
      </c>
      <c r="AB7" s="358">
        <f t="shared" si="2"/>
        <v>0</v>
      </c>
      <c r="AC7" s="358">
        <f t="shared" si="2"/>
        <v>0</v>
      </c>
      <c r="AD7" s="358">
        <f t="shared" si="2"/>
        <v>0</v>
      </c>
      <c r="AE7" s="358">
        <f t="shared" si="2"/>
        <v>0</v>
      </c>
      <c r="AF7" s="358">
        <f t="shared" si="2"/>
        <v>0</v>
      </c>
      <c r="AG7" s="358">
        <f t="shared" si="2"/>
        <v>0</v>
      </c>
      <c r="AH7" s="358">
        <f t="shared" si="2"/>
        <v>0</v>
      </c>
      <c r="AI7" s="358">
        <f t="shared" si="2"/>
        <v>0</v>
      </c>
      <c r="AJ7" s="358">
        <f t="shared" si="2"/>
        <v>0</v>
      </c>
      <c r="AK7" s="358">
        <f t="shared" ref="AK7:CG7" si="3">COUNTA(AK8:AK9)/$A7</f>
        <v>0</v>
      </c>
      <c r="AL7" s="358">
        <f t="shared" si="3"/>
        <v>0</v>
      </c>
      <c r="AM7" s="358">
        <f t="shared" si="3"/>
        <v>0</v>
      </c>
      <c r="AN7" s="358">
        <f t="shared" si="3"/>
        <v>0</v>
      </c>
      <c r="AO7" s="358">
        <f t="shared" si="3"/>
        <v>0</v>
      </c>
      <c r="AP7" s="358">
        <f t="shared" si="3"/>
        <v>0</v>
      </c>
      <c r="AQ7" s="358">
        <f t="shared" si="3"/>
        <v>0</v>
      </c>
      <c r="AR7" s="358">
        <f t="shared" si="3"/>
        <v>0</v>
      </c>
      <c r="AS7" s="358">
        <f t="shared" si="3"/>
        <v>0</v>
      </c>
      <c r="AT7" s="358">
        <f t="shared" si="3"/>
        <v>0</v>
      </c>
      <c r="AU7" s="358">
        <f t="shared" si="3"/>
        <v>0</v>
      </c>
      <c r="AV7" s="358">
        <f t="shared" si="3"/>
        <v>0</v>
      </c>
      <c r="AW7" s="358">
        <f t="shared" si="3"/>
        <v>0</v>
      </c>
      <c r="AX7" s="358">
        <f t="shared" si="3"/>
        <v>0</v>
      </c>
      <c r="AY7" s="358">
        <f t="shared" si="3"/>
        <v>0</v>
      </c>
      <c r="AZ7" s="358">
        <f t="shared" si="3"/>
        <v>0</v>
      </c>
      <c r="BA7" s="358">
        <f t="shared" si="3"/>
        <v>0</v>
      </c>
      <c r="BB7" s="358">
        <f t="shared" si="3"/>
        <v>0</v>
      </c>
      <c r="BC7" s="358">
        <f t="shared" si="3"/>
        <v>0</v>
      </c>
      <c r="BD7" s="358">
        <f t="shared" si="3"/>
        <v>0</v>
      </c>
      <c r="BE7" s="358">
        <f t="shared" si="3"/>
        <v>0</v>
      </c>
      <c r="BF7" s="358">
        <f t="shared" si="3"/>
        <v>0</v>
      </c>
      <c r="BG7" s="358">
        <f t="shared" si="3"/>
        <v>0</v>
      </c>
      <c r="BH7" s="358">
        <f t="shared" si="3"/>
        <v>0</v>
      </c>
      <c r="BI7" s="358">
        <f t="shared" si="3"/>
        <v>0</v>
      </c>
      <c r="BJ7" s="358">
        <f t="shared" si="3"/>
        <v>0</v>
      </c>
      <c r="BK7" s="358">
        <f t="shared" si="3"/>
        <v>0</v>
      </c>
      <c r="BL7" s="358">
        <f t="shared" si="3"/>
        <v>0</v>
      </c>
      <c r="BM7" s="358">
        <f t="shared" si="3"/>
        <v>0</v>
      </c>
      <c r="BN7" s="358">
        <f t="shared" si="3"/>
        <v>0</v>
      </c>
      <c r="BO7" s="358">
        <f t="shared" si="3"/>
        <v>0</v>
      </c>
      <c r="BP7" s="358">
        <f t="shared" si="3"/>
        <v>0</v>
      </c>
      <c r="BQ7" s="358">
        <f t="shared" si="3"/>
        <v>0</v>
      </c>
      <c r="BR7" s="358">
        <f t="shared" si="3"/>
        <v>0</v>
      </c>
      <c r="BS7" s="358">
        <f t="shared" si="3"/>
        <v>0</v>
      </c>
      <c r="BT7" s="358">
        <f t="shared" si="3"/>
        <v>0</v>
      </c>
      <c r="BU7" s="358">
        <f t="shared" si="3"/>
        <v>0</v>
      </c>
      <c r="BV7" s="358">
        <f t="shared" si="3"/>
        <v>0</v>
      </c>
      <c r="BW7" s="358">
        <f t="shared" si="3"/>
        <v>0</v>
      </c>
      <c r="BX7" s="358">
        <f t="shared" si="3"/>
        <v>0</v>
      </c>
      <c r="BY7" s="358">
        <f t="shared" si="3"/>
        <v>0</v>
      </c>
      <c r="BZ7" s="358">
        <f t="shared" si="3"/>
        <v>0</v>
      </c>
      <c r="CA7" s="358">
        <f t="shared" si="3"/>
        <v>0</v>
      </c>
      <c r="CB7" s="358">
        <f t="shared" si="3"/>
        <v>0</v>
      </c>
      <c r="CC7" s="358">
        <f t="shared" si="3"/>
        <v>0</v>
      </c>
      <c r="CD7" s="358">
        <f t="shared" si="3"/>
        <v>0</v>
      </c>
      <c r="CE7" s="358">
        <f t="shared" si="3"/>
        <v>0</v>
      </c>
      <c r="CF7" s="358">
        <f t="shared" si="3"/>
        <v>0</v>
      </c>
      <c r="CG7" s="358">
        <f t="shared" si="3"/>
        <v>0</v>
      </c>
    </row>
    <row r="8" spans="1:88" s="23" customFormat="1" ht="12.75" x14ac:dyDescent="0.15">
      <c r="A8" s="182"/>
      <c r="B8" s="28" t="str">
        <f>Compétences!H8</f>
        <v>Respecter les règles de la vie collective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59"/>
      <c r="AX8" s="359"/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59"/>
      <c r="BJ8" s="359"/>
      <c r="BK8" s="359"/>
      <c r="BL8" s="359"/>
      <c r="BM8" s="359"/>
      <c r="BN8" s="359"/>
      <c r="BO8" s="359"/>
      <c r="BP8" s="359"/>
      <c r="BQ8" s="359"/>
      <c r="BR8" s="359"/>
      <c r="BS8" s="359"/>
      <c r="BT8" s="359"/>
      <c r="BU8" s="359"/>
      <c r="BV8" s="359"/>
      <c r="BW8" s="359"/>
      <c r="BX8" s="359"/>
      <c r="BY8" s="359"/>
      <c r="BZ8" s="359"/>
      <c r="CA8" s="359"/>
      <c r="CB8" s="359"/>
      <c r="CC8" s="359"/>
      <c r="CD8" s="359"/>
      <c r="CE8" s="359"/>
      <c r="CF8" s="359"/>
      <c r="CG8" s="359"/>
    </row>
    <row r="9" spans="1:88" s="23" customFormat="1" ht="22.5" x14ac:dyDescent="0.15">
      <c r="A9" s="182"/>
      <c r="B9" s="28" t="str">
        <f>Compétences!H9</f>
        <v>Respecter tous les autres, et notamment appliquer les principes de l’égalité des filles et des garçons</v>
      </c>
      <c r="C9" s="359"/>
      <c r="D9" s="359"/>
      <c r="E9" s="359"/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359"/>
      <c r="W9" s="359"/>
      <c r="X9" s="359"/>
      <c r="Y9" s="359"/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  <c r="AN9" s="359"/>
      <c r="AO9" s="359"/>
      <c r="AP9" s="359"/>
      <c r="AQ9" s="359"/>
      <c r="AR9" s="359"/>
      <c r="AS9" s="359"/>
      <c r="AT9" s="359"/>
      <c r="AU9" s="359"/>
      <c r="AV9" s="359"/>
      <c r="AW9" s="359"/>
      <c r="AX9" s="359"/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59"/>
      <c r="BJ9" s="359"/>
      <c r="BK9" s="359"/>
      <c r="BL9" s="359"/>
      <c r="BM9" s="359"/>
      <c r="BN9" s="359"/>
      <c r="BO9" s="359"/>
      <c r="BP9" s="359"/>
      <c r="BQ9" s="359"/>
      <c r="BR9" s="359"/>
      <c r="BS9" s="359"/>
      <c r="BT9" s="359"/>
      <c r="BU9" s="359"/>
      <c r="BV9" s="359"/>
      <c r="BW9" s="359"/>
      <c r="BX9" s="359"/>
      <c r="BY9" s="359"/>
      <c r="BZ9" s="359"/>
      <c r="CA9" s="359"/>
      <c r="CB9" s="359"/>
      <c r="CC9" s="359"/>
      <c r="CD9" s="359"/>
      <c r="CE9" s="359"/>
      <c r="CF9" s="359"/>
      <c r="CG9" s="359"/>
    </row>
    <row r="10" spans="1:88" s="184" customFormat="1" hidden="1" x14ac:dyDescent="0.15">
      <c r="A10" s="103"/>
      <c r="B10" s="28"/>
      <c r="C10" s="183">
        <f>COUNTA(C4:C6)</f>
        <v>0</v>
      </c>
      <c r="D10" s="183">
        <f t="shared" ref="D10:AJ10" si="4">COUNTA(D4:D6)</f>
        <v>0</v>
      </c>
      <c r="E10" s="183">
        <f t="shared" si="4"/>
        <v>0</v>
      </c>
      <c r="F10" s="183">
        <f t="shared" si="4"/>
        <v>0</v>
      </c>
      <c r="G10" s="183">
        <f t="shared" si="4"/>
        <v>0</v>
      </c>
      <c r="H10" s="183">
        <f t="shared" si="4"/>
        <v>0</v>
      </c>
      <c r="I10" s="183">
        <f t="shared" si="4"/>
        <v>0</v>
      </c>
      <c r="J10" s="183">
        <f t="shared" si="4"/>
        <v>0</v>
      </c>
      <c r="K10" s="183">
        <f t="shared" si="4"/>
        <v>0</v>
      </c>
      <c r="L10" s="183">
        <f t="shared" si="4"/>
        <v>0</v>
      </c>
      <c r="M10" s="183">
        <f t="shared" si="4"/>
        <v>0</v>
      </c>
      <c r="N10" s="183">
        <f t="shared" si="4"/>
        <v>0</v>
      </c>
      <c r="O10" s="183">
        <f t="shared" si="4"/>
        <v>0</v>
      </c>
      <c r="P10" s="183">
        <f t="shared" si="4"/>
        <v>0</v>
      </c>
      <c r="Q10" s="183">
        <f t="shared" si="4"/>
        <v>0</v>
      </c>
      <c r="R10" s="183">
        <f t="shared" si="4"/>
        <v>0</v>
      </c>
      <c r="S10" s="183">
        <f t="shared" si="4"/>
        <v>0</v>
      </c>
      <c r="T10" s="183">
        <f t="shared" si="4"/>
        <v>0</v>
      </c>
      <c r="U10" s="183">
        <f t="shared" si="4"/>
        <v>0</v>
      </c>
      <c r="V10" s="183">
        <f t="shared" si="4"/>
        <v>0</v>
      </c>
      <c r="W10" s="183">
        <f t="shared" si="4"/>
        <v>0</v>
      </c>
      <c r="X10" s="183">
        <f t="shared" si="4"/>
        <v>0</v>
      </c>
      <c r="Y10" s="183">
        <f t="shared" si="4"/>
        <v>0</v>
      </c>
      <c r="Z10" s="183">
        <f t="shared" si="4"/>
        <v>0</v>
      </c>
      <c r="AA10" s="183">
        <f t="shared" si="4"/>
        <v>0</v>
      </c>
      <c r="AB10" s="183">
        <f t="shared" si="4"/>
        <v>0</v>
      </c>
      <c r="AC10" s="183">
        <f t="shared" si="4"/>
        <v>0</v>
      </c>
      <c r="AD10" s="183">
        <f t="shared" si="4"/>
        <v>0</v>
      </c>
      <c r="AE10" s="183">
        <f t="shared" si="4"/>
        <v>0</v>
      </c>
      <c r="AF10" s="183">
        <f t="shared" si="4"/>
        <v>0</v>
      </c>
      <c r="AG10" s="183">
        <f t="shared" si="4"/>
        <v>0</v>
      </c>
      <c r="AH10" s="183">
        <f t="shared" si="4"/>
        <v>0</v>
      </c>
      <c r="AI10" s="183">
        <f t="shared" si="4"/>
        <v>0</v>
      </c>
      <c r="AJ10" s="183">
        <f t="shared" si="4"/>
        <v>0</v>
      </c>
      <c r="AK10" s="183">
        <f t="shared" ref="AK10:CG10" si="5">COUNTA(AK4:AK6)</f>
        <v>0</v>
      </c>
      <c r="AL10" s="183">
        <f t="shared" si="5"/>
        <v>0</v>
      </c>
      <c r="AM10" s="183">
        <f t="shared" si="5"/>
        <v>0</v>
      </c>
      <c r="AN10" s="183">
        <f t="shared" si="5"/>
        <v>0</v>
      </c>
      <c r="AO10" s="183">
        <f t="shared" si="5"/>
        <v>0</v>
      </c>
      <c r="AP10" s="183">
        <f t="shared" si="5"/>
        <v>0</v>
      </c>
      <c r="AQ10" s="183">
        <f t="shared" si="5"/>
        <v>0</v>
      </c>
      <c r="AR10" s="183">
        <f t="shared" si="5"/>
        <v>0</v>
      </c>
      <c r="AS10" s="183">
        <f t="shared" si="5"/>
        <v>0</v>
      </c>
      <c r="AT10" s="183">
        <f t="shared" si="5"/>
        <v>0</v>
      </c>
      <c r="AU10" s="183">
        <f t="shared" si="5"/>
        <v>0</v>
      </c>
      <c r="AV10" s="183">
        <f t="shared" si="5"/>
        <v>0</v>
      </c>
      <c r="AW10" s="183">
        <f t="shared" si="5"/>
        <v>0</v>
      </c>
      <c r="AX10" s="183">
        <f t="shared" si="5"/>
        <v>0</v>
      </c>
      <c r="AY10" s="183">
        <f t="shared" si="5"/>
        <v>0</v>
      </c>
      <c r="AZ10" s="183">
        <f t="shared" si="5"/>
        <v>0</v>
      </c>
      <c r="BA10" s="183">
        <f t="shared" si="5"/>
        <v>0</v>
      </c>
      <c r="BB10" s="183">
        <f t="shared" si="5"/>
        <v>0</v>
      </c>
      <c r="BC10" s="183">
        <f t="shared" si="5"/>
        <v>0</v>
      </c>
      <c r="BD10" s="183">
        <f t="shared" si="5"/>
        <v>0</v>
      </c>
      <c r="BE10" s="183">
        <f t="shared" si="5"/>
        <v>0</v>
      </c>
      <c r="BF10" s="183">
        <f t="shared" si="5"/>
        <v>0</v>
      </c>
      <c r="BG10" s="183">
        <f t="shared" si="5"/>
        <v>0</v>
      </c>
      <c r="BH10" s="183">
        <f t="shared" si="5"/>
        <v>0</v>
      </c>
      <c r="BI10" s="183">
        <f t="shared" si="5"/>
        <v>0</v>
      </c>
      <c r="BJ10" s="183">
        <f t="shared" si="5"/>
        <v>0</v>
      </c>
      <c r="BK10" s="183">
        <f t="shared" si="5"/>
        <v>0</v>
      </c>
      <c r="BL10" s="183">
        <f t="shared" si="5"/>
        <v>0</v>
      </c>
      <c r="BM10" s="183">
        <f t="shared" si="5"/>
        <v>0</v>
      </c>
      <c r="BN10" s="183">
        <f t="shared" si="5"/>
        <v>0</v>
      </c>
      <c r="BO10" s="183">
        <f t="shared" si="5"/>
        <v>0</v>
      </c>
      <c r="BP10" s="183">
        <f t="shared" si="5"/>
        <v>0</v>
      </c>
      <c r="BQ10" s="183">
        <f t="shared" si="5"/>
        <v>0</v>
      </c>
      <c r="BR10" s="183">
        <f t="shared" si="5"/>
        <v>0</v>
      </c>
      <c r="BS10" s="183">
        <f t="shared" si="5"/>
        <v>0</v>
      </c>
      <c r="BT10" s="183">
        <f t="shared" si="5"/>
        <v>0</v>
      </c>
      <c r="BU10" s="183">
        <f t="shared" si="5"/>
        <v>0</v>
      </c>
      <c r="BV10" s="183">
        <f t="shared" si="5"/>
        <v>0</v>
      </c>
      <c r="BW10" s="183">
        <f t="shared" si="5"/>
        <v>0</v>
      </c>
      <c r="BX10" s="183">
        <f t="shared" si="5"/>
        <v>0</v>
      </c>
      <c r="BY10" s="183">
        <f t="shared" si="5"/>
        <v>0</v>
      </c>
      <c r="BZ10" s="183">
        <f t="shared" si="5"/>
        <v>0</v>
      </c>
      <c r="CA10" s="183">
        <f t="shared" si="5"/>
        <v>0</v>
      </c>
      <c r="CB10" s="183">
        <f t="shared" si="5"/>
        <v>0</v>
      </c>
      <c r="CC10" s="183">
        <f t="shared" si="5"/>
        <v>0</v>
      </c>
      <c r="CD10" s="183">
        <f t="shared" si="5"/>
        <v>0</v>
      </c>
      <c r="CE10" s="183">
        <f t="shared" si="5"/>
        <v>0</v>
      </c>
      <c r="CF10" s="183">
        <f t="shared" si="5"/>
        <v>0</v>
      </c>
      <c r="CG10" s="183">
        <f t="shared" si="5"/>
        <v>0</v>
      </c>
    </row>
    <row r="11" spans="1:88" s="184" customFormat="1" hidden="1" x14ac:dyDescent="0.15">
      <c r="A11" s="103"/>
      <c r="B11" s="97"/>
      <c r="C11" s="183">
        <f>COUNTA(C8:C9)</f>
        <v>0</v>
      </c>
      <c r="D11" s="183">
        <f t="shared" ref="D11:AJ11" si="6">COUNTA(D8:D9)</f>
        <v>0</v>
      </c>
      <c r="E11" s="183">
        <f t="shared" si="6"/>
        <v>0</v>
      </c>
      <c r="F11" s="183">
        <f t="shared" si="6"/>
        <v>0</v>
      </c>
      <c r="G11" s="183">
        <f t="shared" si="6"/>
        <v>0</v>
      </c>
      <c r="H11" s="183">
        <f t="shared" si="6"/>
        <v>0</v>
      </c>
      <c r="I11" s="183">
        <f t="shared" si="6"/>
        <v>0</v>
      </c>
      <c r="J11" s="183">
        <f t="shared" si="6"/>
        <v>0</v>
      </c>
      <c r="K11" s="183">
        <f t="shared" si="6"/>
        <v>0</v>
      </c>
      <c r="L11" s="183">
        <f t="shared" si="6"/>
        <v>0</v>
      </c>
      <c r="M11" s="183">
        <f t="shared" si="6"/>
        <v>0</v>
      </c>
      <c r="N11" s="183">
        <f t="shared" si="6"/>
        <v>0</v>
      </c>
      <c r="O11" s="183">
        <f t="shared" si="6"/>
        <v>0</v>
      </c>
      <c r="P11" s="183">
        <f t="shared" si="6"/>
        <v>0</v>
      </c>
      <c r="Q11" s="183">
        <f t="shared" si="6"/>
        <v>0</v>
      </c>
      <c r="R11" s="183">
        <f t="shared" si="6"/>
        <v>0</v>
      </c>
      <c r="S11" s="183">
        <f t="shared" si="6"/>
        <v>0</v>
      </c>
      <c r="T11" s="183">
        <f t="shared" si="6"/>
        <v>0</v>
      </c>
      <c r="U11" s="183">
        <f t="shared" si="6"/>
        <v>0</v>
      </c>
      <c r="V11" s="183">
        <f t="shared" si="6"/>
        <v>0</v>
      </c>
      <c r="W11" s="183">
        <f t="shared" si="6"/>
        <v>0</v>
      </c>
      <c r="X11" s="183">
        <f t="shared" si="6"/>
        <v>0</v>
      </c>
      <c r="Y11" s="183">
        <f t="shared" si="6"/>
        <v>0</v>
      </c>
      <c r="Z11" s="183">
        <f t="shared" si="6"/>
        <v>0</v>
      </c>
      <c r="AA11" s="183">
        <f t="shared" si="6"/>
        <v>0</v>
      </c>
      <c r="AB11" s="183">
        <f t="shared" si="6"/>
        <v>0</v>
      </c>
      <c r="AC11" s="183">
        <f t="shared" si="6"/>
        <v>0</v>
      </c>
      <c r="AD11" s="183">
        <f t="shared" si="6"/>
        <v>0</v>
      </c>
      <c r="AE11" s="183">
        <f t="shared" si="6"/>
        <v>0</v>
      </c>
      <c r="AF11" s="183">
        <f t="shared" si="6"/>
        <v>0</v>
      </c>
      <c r="AG11" s="183">
        <f t="shared" si="6"/>
        <v>0</v>
      </c>
      <c r="AH11" s="183">
        <f t="shared" si="6"/>
        <v>0</v>
      </c>
      <c r="AI11" s="183">
        <f t="shared" si="6"/>
        <v>0</v>
      </c>
      <c r="AJ11" s="183">
        <f t="shared" si="6"/>
        <v>0</v>
      </c>
      <c r="AK11" s="183">
        <f t="shared" ref="AK11:CG11" si="7">COUNTA(AK8:AK9)</f>
        <v>0</v>
      </c>
      <c r="AL11" s="183">
        <f t="shared" si="7"/>
        <v>0</v>
      </c>
      <c r="AM11" s="183">
        <f t="shared" si="7"/>
        <v>0</v>
      </c>
      <c r="AN11" s="183">
        <f t="shared" si="7"/>
        <v>0</v>
      </c>
      <c r="AO11" s="183">
        <f t="shared" si="7"/>
        <v>0</v>
      </c>
      <c r="AP11" s="183">
        <f t="shared" si="7"/>
        <v>0</v>
      </c>
      <c r="AQ11" s="183">
        <f t="shared" si="7"/>
        <v>0</v>
      </c>
      <c r="AR11" s="183">
        <f t="shared" si="7"/>
        <v>0</v>
      </c>
      <c r="AS11" s="183">
        <f t="shared" si="7"/>
        <v>0</v>
      </c>
      <c r="AT11" s="183">
        <f t="shared" si="7"/>
        <v>0</v>
      </c>
      <c r="AU11" s="183">
        <f t="shared" si="7"/>
        <v>0</v>
      </c>
      <c r="AV11" s="183">
        <f t="shared" si="7"/>
        <v>0</v>
      </c>
      <c r="AW11" s="183">
        <f t="shared" si="7"/>
        <v>0</v>
      </c>
      <c r="AX11" s="183">
        <f t="shared" si="7"/>
        <v>0</v>
      </c>
      <c r="AY11" s="183">
        <f t="shared" si="7"/>
        <v>0</v>
      </c>
      <c r="AZ11" s="183">
        <f t="shared" si="7"/>
        <v>0</v>
      </c>
      <c r="BA11" s="183">
        <f t="shared" si="7"/>
        <v>0</v>
      </c>
      <c r="BB11" s="183">
        <f t="shared" si="7"/>
        <v>0</v>
      </c>
      <c r="BC11" s="183">
        <f t="shared" si="7"/>
        <v>0</v>
      </c>
      <c r="BD11" s="183">
        <f t="shared" si="7"/>
        <v>0</v>
      </c>
      <c r="BE11" s="183">
        <f t="shared" si="7"/>
        <v>0</v>
      </c>
      <c r="BF11" s="183">
        <f t="shared" si="7"/>
        <v>0</v>
      </c>
      <c r="BG11" s="183">
        <f t="shared" si="7"/>
        <v>0</v>
      </c>
      <c r="BH11" s="183">
        <f t="shared" si="7"/>
        <v>0</v>
      </c>
      <c r="BI11" s="183">
        <f t="shared" si="7"/>
        <v>0</v>
      </c>
      <c r="BJ11" s="183">
        <f t="shared" si="7"/>
        <v>0</v>
      </c>
      <c r="BK11" s="183">
        <f t="shared" si="7"/>
        <v>0</v>
      </c>
      <c r="BL11" s="183">
        <f t="shared" si="7"/>
        <v>0</v>
      </c>
      <c r="BM11" s="183">
        <f t="shared" si="7"/>
        <v>0</v>
      </c>
      <c r="BN11" s="183">
        <f t="shared" si="7"/>
        <v>0</v>
      </c>
      <c r="BO11" s="183">
        <f t="shared" si="7"/>
        <v>0</v>
      </c>
      <c r="BP11" s="183">
        <f t="shared" si="7"/>
        <v>0</v>
      </c>
      <c r="BQ11" s="183">
        <f t="shared" si="7"/>
        <v>0</v>
      </c>
      <c r="BR11" s="183">
        <f t="shared" si="7"/>
        <v>0</v>
      </c>
      <c r="BS11" s="183">
        <f t="shared" si="7"/>
        <v>0</v>
      </c>
      <c r="BT11" s="183">
        <f t="shared" si="7"/>
        <v>0</v>
      </c>
      <c r="BU11" s="183">
        <f t="shared" si="7"/>
        <v>0</v>
      </c>
      <c r="BV11" s="183">
        <f t="shared" si="7"/>
        <v>0</v>
      </c>
      <c r="BW11" s="183">
        <f t="shared" si="7"/>
        <v>0</v>
      </c>
      <c r="BX11" s="183">
        <f t="shared" si="7"/>
        <v>0</v>
      </c>
      <c r="BY11" s="183">
        <f t="shared" si="7"/>
        <v>0</v>
      </c>
      <c r="BZ11" s="183">
        <f t="shared" si="7"/>
        <v>0</v>
      </c>
      <c r="CA11" s="183">
        <f t="shared" si="7"/>
        <v>0</v>
      </c>
      <c r="CB11" s="183">
        <f t="shared" si="7"/>
        <v>0</v>
      </c>
      <c r="CC11" s="183">
        <f t="shared" si="7"/>
        <v>0</v>
      </c>
      <c r="CD11" s="183">
        <f t="shared" si="7"/>
        <v>0</v>
      </c>
      <c r="CE11" s="183">
        <f t="shared" si="7"/>
        <v>0</v>
      </c>
      <c r="CF11" s="183">
        <f t="shared" si="7"/>
        <v>0</v>
      </c>
      <c r="CG11" s="183">
        <f t="shared" si="7"/>
        <v>0</v>
      </c>
    </row>
    <row r="12" spans="1:88" s="184" customFormat="1" hidden="1" x14ac:dyDescent="0.15">
      <c r="A12" s="103"/>
      <c r="B12" s="97"/>
      <c r="C12" s="183">
        <f>SUM(C10:C11)</f>
        <v>0</v>
      </c>
      <c r="D12" s="183">
        <f t="shared" ref="D12:AJ12" si="8">SUM(D10:D11)</f>
        <v>0</v>
      </c>
      <c r="E12" s="183">
        <f t="shared" si="8"/>
        <v>0</v>
      </c>
      <c r="F12" s="183">
        <f t="shared" si="8"/>
        <v>0</v>
      </c>
      <c r="G12" s="183">
        <f t="shared" si="8"/>
        <v>0</v>
      </c>
      <c r="H12" s="183">
        <f t="shared" si="8"/>
        <v>0</v>
      </c>
      <c r="I12" s="183">
        <f t="shared" si="8"/>
        <v>0</v>
      </c>
      <c r="J12" s="183">
        <f t="shared" si="8"/>
        <v>0</v>
      </c>
      <c r="K12" s="183">
        <f t="shared" si="8"/>
        <v>0</v>
      </c>
      <c r="L12" s="183">
        <f t="shared" si="8"/>
        <v>0</v>
      </c>
      <c r="M12" s="183">
        <f t="shared" si="8"/>
        <v>0</v>
      </c>
      <c r="N12" s="183">
        <f t="shared" si="8"/>
        <v>0</v>
      </c>
      <c r="O12" s="183">
        <f t="shared" si="8"/>
        <v>0</v>
      </c>
      <c r="P12" s="183">
        <f t="shared" si="8"/>
        <v>0</v>
      </c>
      <c r="Q12" s="183">
        <f t="shared" si="8"/>
        <v>0</v>
      </c>
      <c r="R12" s="183">
        <f t="shared" si="8"/>
        <v>0</v>
      </c>
      <c r="S12" s="183">
        <f t="shared" si="8"/>
        <v>0</v>
      </c>
      <c r="T12" s="183">
        <f t="shared" si="8"/>
        <v>0</v>
      </c>
      <c r="U12" s="183">
        <f t="shared" si="8"/>
        <v>0</v>
      </c>
      <c r="V12" s="183">
        <f t="shared" si="8"/>
        <v>0</v>
      </c>
      <c r="W12" s="183">
        <f t="shared" si="8"/>
        <v>0</v>
      </c>
      <c r="X12" s="183">
        <f t="shared" si="8"/>
        <v>0</v>
      </c>
      <c r="Y12" s="183">
        <f t="shared" si="8"/>
        <v>0</v>
      </c>
      <c r="Z12" s="183">
        <f t="shared" si="8"/>
        <v>0</v>
      </c>
      <c r="AA12" s="183">
        <f t="shared" si="8"/>
        <v>0</v>
      </c>
      <c r="AB12" s="183">
        <f t="shared" si="8"/>
        <v>0</v>
      </c>
      <c r="AC12" s="183">
        <f t="shared" si="8"/>
        <v>0</v>
      </c>
      <c r="AD12" s="183">
        <f t="shared" si="8"/>
        <v>0</v>
      </c>
      <c r="AE12" s="183">
        <f t="shared" si="8"/>
        <v>0</v>
      </c>
      <c r="AF12" s="183">
        <f t="shared" si="8"/>
        <v>0</v>
      </c>
      <c r="AG12" s="183">
        <f t="shared" si="8"/>
        <v>0</v>
      </c>
      <c r="AH12" s="183">
        <f t="shared" si="8"/>
        <v>0</v>
      </c>
      <c r="AI12" s="183">
        <f t="shared" si="8"/>
        <v>0</v>
      </c>
      <c r="AJ12" s="183">
        <f t="shared" si="8"/>
        <v>0</v>
      </c>
      <c r="AK12" s="183">
        <f t="shared" ref="AK12:CG12" si="9">SUM(AK10:AK11)</f>
        <v>0</v>
      </c>
      <c r="AL12" s="183">
        <f t="shared" si="9"/>
        <v>0</v>
      </c>
      <c r="AM12" s="183">
        <f t="shared" si="9"/>
        <v>0</v>
      </c>
      <c r="AN12" s="183">
        <f t="shared" si="9"/>
        <v>0</v>
      </c>
      <c r="AO12" s="183">
        <f t="shared" si="9"/>
        <v>0</v>
      </c>
      <c r="AP12" s="183">
        <f t="shared" si="9"/>
        <v>0</v>
      </c>
      <c r="AQ12" s="183">
        <f t="shared" si="9"/>
        <v>0</v>
      </c>
      <c r="AR12" s="183">
        <f t="shared" si="9"/>
        <v>0</v>
      </c>
      <c r="AS12" s="183">
        <f t="shared" si="9"/>
        <v>0</v>
      </c>
      <c r="AT12" s="183">
        <f t="shared" si="9"/>
        <v>0</v>
      </c>
      <c r="AU12" s="183">
        <f t="shared" si="9"/>
        <v>0</v>
      </c>
      <c r="AV12" s="183">
        <f t="shared" si="9"/>
        <v>0</v>
      </c>
      <c r="AW12" s="183">
        <f t="shared" si="9"/>
        <v>0</v>
      </c>
      <c r="AX12" s="183">
        <f t="shared" si="9"/>
        <v>0</v>
      </c>
      <c r="AY12" s="183">
        <f t="shared" si="9"/>
        <v>0</v>
      </c>
      <c r="AZ12" s="183">
        <f t="shared" si="9"/>
        <v>0</v>
      </c>
      <c r="BA12" s="183">
        <f t="shared" si="9"/>
        <v>0</v>
      </c>
      <c r="BB12" s="183">
        <f t="shared" si="9"/>
        <v>0</v>
      </c>
      <c r="BC12" s="183">
        <f t="shared" si="9"/>
        <v>0</v>
      </c>
      <c r="BD12" s="183">
        <f t="shared" si="9"/>
        <v>0</v>
      </c>
      <c r="BE12" s="183">
        <f t="shared" si="9"/>
        <v>0</v>
      </c>
      <c r="BF12" s="183">
        <f t="shared" si="9"/>
        <v>0</v>
      </c>
      <c r="BG12" s="183">
        <f t="shared" si="9"/>
        <v>0</v>
      </c>
      <c r="BH12" s="183">
        <f t="shared" si="9"/>
        <v>0</v>
      </c>
      <c r="BI12" s="183">
        <f t="shared" si="9"/>
        <v>0</v>
      </c>
      <c r="BJ12" s="183">
        <f t="shared" si="9"/>
        <v>0</v>
      </c>
      <c r="BK12" s="183">
        <f t="shared" si="9"/>
        <v>0</v>
      </c>
      <c r="BL12" s="183">
        <f t="shared" si="9"/>
        <v>0</v>
      </c>
      <c r="BM12" s="183">
        <f t="shared" si="9"/>
        <v>0</v>
      </c>
      <c r="BN12" s="183">
        <f t="shared" si="9"/>
        <v>0</v>
      </c>
      <c r="BO12" s="183">
        <f t="shared" si="9"/>
        <v>0</v>
      </c>
      <c r="BP12" s="183">
        <f t="shared" si="9"/>
        <v>0</v>
      </c>
      <c r="BQ12" s="183">
        <f t="shared" si="9"/>
        <v>0</v>
      </c>
      <c r="BR12" s="183">
        <f t="shared" si="9"/>
        <v>0</v>
      </c>
      <c r="BS12" s="183">
        <f t="shared" si="9"/>
        <v>0</v>
      </c>
      <c r="BT12" s="183">
        <f t="shared" si="9"/>
        <v>0</v>
      </c>
      <c r="BU12" s="183">
        <f t="shared" si="9"/>
        <v>0</v>
      </c>
      <c r="BV12" s="183">
        <f t="shared" si="9"/>
        <v>0</v>
      </c>
      <c r="BW12" s="183">
        <f t="shared" si="9"/>
        <v>0</v>
      </c>
      <c r="BX12" s="183">
        <f t="shared" si="9"/>
        <v>0</v>
      </c>
      <c r="BY12" s="183">
        <f t="shared" si="9"/>
        <v>0</v>
      </c>
      <c r="BZ12" s="183">
        <f t="shared" si="9"/>
        <v>0</v>
      </c>
      <c r="CA12" s="183">
        <f t="shared" si="9"/>
        <v>0</v>
      </c>
      <c r="CB12" s="183">
        <f t="shared" si="9"/>
        <v>0</v>
      </c>
      <c r="CC12" s="183">
        <f t="shared" si="9"/>
        <v>0</v>
      </c>
      <c r="CD12" s="183">
        <f t="shared" si="9"/>
        <v>0</v>
      </c>
      <c r="CE12" s="183">
        <f t="shared" si="9"/>
        <v>0</v>
      </c>
      <c r="CF12" s="183">
        <f t="shared" si="9"/>
        <v>0</v>
      </c>
      <c r="CG12" s="183">
        <f t="shared" si="9"/>
        <v>0</v>
      </c>
    </row>
    <row r="13" spans="1:88" s="184" customFormat="1" hidden="1" x14ac:dyDescent="0.15">
      <c r="A13" s="103"/>
      <c r="B13" s="93" t="str">
        <f>B3</f>
        <v>CONNAITRE LES PRINCIPES ET FONDEMENTS DE LA VIE CIVIQUE ET SOCIALE</v>
      </c>
      <c r="C13" s="107">
        <f>C10/$A3</f>
        <v>0</v>
      </c>
      <c r="D13" s="107">
        <f t="shared" ref="D13:AJ13" si="10">D10/$A3</f>
        <v>0</v>
      </c>
      <c r="E13" s="107">
        <f t="shared" si="10"/>
        <v>0</v>
      </c>
      <c r="F13" s="107">
        <f t="shared" si="10"/>
        <v>0</v>
      </c>
      <c r="G13" s="107">
        <f t="shared" si="10"/>
        <v>0</v>
      </c>
      <c r="H13" s="107">
        <f t="shared" si="10"/>
        <v>0</v>
      </c>
      <c r="I13" s="107">
        <f t="shared" si="10"/>
        <v>0</v>
      </c>
      <c r="J13" s="107">
        <f t="shared" si="10"/>
        <v>0</v>
      </c>
      <c r="K13" s="107">
        <f t="shared" si="10"/>
        <v>0</v>
      </c>
      <c r="L13" s="107">
        <f t="shared" si="10"/>
        <v>0</v>
      </c>
      <c r="M13" s="107">
        <f t="shared" si="10"/>
        <v>0</v>
      </c>
      <c r="N13" s="107">
        <f t="shared" si="10"/>
        <v>0</v>
      </c>
      <c r="O13" s="107">
        <f t="shared" si="10"/>
        <v>0</v>
      </c>
      <c r="P13" s="107">
        <f t="shared" si="10"/>
        <v>0</v>
      </c>
      <c r="Q13" s="107">
        <f t="shared" si="10"/>
        <v>0</v>
      </c>
      <c r="R13" s="107">
        <f t="shared" si="10"/>
        <v>0</v>
      </c>
      <c r="S13" s="107">
        <f t="shared" si="10"/>
        <v>0</v>
      </c>
      <c r="T13" s="107">
        <f t="shared" si="10"/>
        <v>0</v>
      </c>
      <c r="U13" s="107">
        <f t="shared" si="10"/>
        <v>0</v>
      </c>
      <c r="V13" s="107">
        <f t="shared" si="10"/>
        <v>0</v>
      </c>
      <c r="W13" s="107">
        <f t="shared" si="10"/>
        <v>0</v>
      </c>
      <c r="X13" s="107">
        <f t="shared" si="10"/>
        <v>0</v>
      </c>
      <c r="Y13" s="107">
        <f t="shared" si="10"/>
        <v>0</v>
      </c>
      <c r="Z13" s="107">
        <f t="shared" si="10"/>
        <v>0</v>
      </c>
      <c r="AA13" s="107">
        <f t="shared" si="10"/>
        <v>0</v>
      </c>
      <c r="AB13" s="107">
        <f t="shared" si="10"/>
        <v>0</v>
      </c>
      <c r="AC13" s="107">
        <f t="shared" si="10"/>
        <v>0</v>
      </c>
      <c r="AD13" s="107">
        <f t="shared" si="10"/>
        <v>0</v>
      </c>
      <c r="AE13" s="107">
        <f t="shared" si="10"/>
        <v>0</v>
      </c>
      <c r="AF13" s="107">
        <f t="shared" si="10"/>
        <v>0</v>
      </c>
      <c r="AG13" s="107">
        <f t="shared" si="10"/>
        <v>0</v>
      </c>
      <c r="AH13" s="107">
        <f t="shared" si="10"/>
        <v>0</v>
      </c>
      <c r="AI13" s="107">
        <f t="shared" si="10"/>
        <v>0</v>
      </c>
      <c r="AJ13" s="107">
        <f t="shared" si="10"/>
        <v>0</v>
      </c>
      <c r="AK13" s="107">
        <f t="shared" ref="AK13:CG13" si="11">AK10/$A3</f>
        <v>0</v>
      </c>
      <c r="AL13" s="107">
        <f t="shared" si="11"/>
        <v>0</v>
      </c>
      <c r="AM13" s="107">
        <f t="shared" si="11"/>
        <v>0</v>
      </c>
      <c r="AN13" s="107">
        <f t="shared" si="11"/>
        <v>0</v>
      </c>
      <c r="AO13" s="107">
        <f t="shared" si="11"/>
        <v>0</v>
      </c>
      <c r="AP13" s="107">
        <f t="shared" si="11"/>
        <v>0</v>
      </c>
      <c r="AQ13" s="107">
        <f t="shared" si="11"/>
        <v>0</v>
      </c>
      <c r="AR13" s="107">
        <f t="shared" si="11"/>
        <v>0</v>
      </c>
      <c r="AS13" s="107">
        <f t="shared" si="11"/>
        <v>0</v>
      </c>
      <c r="AT13" s="107">
        <f t="shared" si="11"/>
        <v>0</v>
      </c>
      <c r="AU13" s="107">
        <f t="shared" si="11"/>
        <v>0</v>
      </c>
      <c r="AV13" s="107">
        <f t="shared" si="11"/>
        <v>0</v>
      </c>
      <c r="AW13" s="107">
        <f t="shared" si="11"/>
        <v>0</v>
      </c>
      <c r="AX13" s="107">
        <f t="shared" si="11"/>
        <v>0</v>
      </c>
      <c r="AY13" s="107">
        <f t="shared" si="11"/>
        <v>0</v>
      </c>
      <c r="AZ13" s="107">
        <f t="shared" si="11"/>
        <v>0</v>
      </c>
      <c r="BA13" s="107">
        <f t="shared" si="11"/>
        <v>0</v>
      </c>
      <c r="BB13" s="107">
        <f t="shared" si="11"/>
        <v>0</v>
      </c>
      <c r="BC13" s="107">
        <f t="shared" si="11"/>
        <v>0</v>
      </c>
      <c r="BD13" s="107">
        <f t="shared" si="11"/>
        <v>0</v>
      </c>
      <c r="BE13" s="107">
        <f t="shared" si="11"/>
        <v>0</v>
      </c>
      <c r="BF13" s="107">
        <f t="shared" si="11"/>
        <v>0</v>
      </c>
      <c r="BG13" s="107">
        <f t="shared" si="11"/>
        <v>0</v>
      </c>
      <c r="BH13" s="107">
        <f t="shared" si="11"/>
        <v>0</v>
      </c>
      <c r="BI13" s="107">
        <f t="shared" si="11"/>
        <v>0</v>
      </c>
      <c r="BJ13" s="107">
        <f t="shared" si="11"/>
        <v>0</v>
      </c>
      <c r="BK13" s="107">
        <f t="shared" si="11"/>
        <v>0</v>
      </c>
      <c r="BL13" s="107">
        <f t="shared" si="11"/>
        <v>0</v>
      </c>
      <c r="BM13" s="107">
        <f t="shared" si="11"/>
        <v>0</v>
      </c>
      <c r="BN13" s="107">
        <f t="shared" si="11"/>
        <v>0</v>
      </c>
      <c r="BO13" s="107">
        <f t="shared" si="11"/>
        <v>0</v>
      </c>
      <c r="BP13" s="107">
        <f t="shared" si="11"/>
        <v>0</v>
      </c>
      <c r="BQ13" s="107">
        <f t="shared" si="11"/>
        <v>0</v>
      </c>
      <c r="BR13" s="107">
        <f t="shared" si="11"/>
        <v>0</v>
      </c>
      <c r="BS13" s="107">
        <f t="shared" si="11"/>
        <v>0</v>
      </c>
      <c r="BT13" s="107">
        <f t="shared" si="11"/>
        <v>0</v>
      </c>
      <c r="BU13" s="107">
        <f t="shared" si="11"/>
        <v>0</v>
      </c>
      <c r="BV13" s="107">
        <f t="shared" si="11"/>
        <v>0</v>
      </c>
      <c r="BW13" s="107">
        <f t="shared" si="11"/>
        <v>0</v>
      </c>
      <c r="BX13" s="107">
        <f t="shared" si="11"/>
        <v>0</v>
      </c>
      <c r="BY13" s="107">
        <f t="shared" si="11"/>
        <v>0</v>
      </c>
      <c r="BZ13" s="107">
        <f t="shared" si="11"/>
        <v>0</v>
      </c>
      <c r="CA13" s="107">
        <f t="shared" si="11"/>
        <v>0</v>
      </c>
      <c r="CB13" s="107">
        <f t="shared" si="11"/>
        <v>0</v>
      </c>
      <c r="CC13" s="107">
        <f t="shared" si="11"/>
        <v>0</v>
      </c>
      <c r="CD13" s="107">
        <f t="shared" si="11"/>
        <v>0</v>
      </c>
      <c r="CE13" s="107">
        <f t="shared" si="11"/>
        <v>0</v>
      </c>
      <c r="CF13" s="107">
        <f t="shared" si="11"/>
        <v>0</v>
      </c>
      <c r="CG13" s="107">
        <f t="shared" si="11"/>
        <v>0</v>
      </c>
    </row>
    <row r="14" spans="1:88" s="186" customFormat="1" hidden="1" x14ac:dyDescent="0.2">
      <c r="A14" s="185"/>
      <c r="B14" s="93" t="str">
        <f>B7</f>
        <v>AVOIR UN COMPORTEMENT RESPONSABLE</v>
      </c>
      <c r="C14" s="107">
        <f>C11/$A7</f>
        <v>0</v>
      </c>
      <c r="D14" s="107">
        <f t="shared" ref="D14:AJ14" si="12">D11/$A7</f>
        <v>0</v>
      </c>
      <c r="E14" s="107">
        <f t="shared" si="12"/>
        <v>0</v>
      </c>
      <c r="F14" s="107">
        <f t="shared" si="12"/>
        <v>0</v>
      </c>
      <c r="G14" s="107">
        <f t="shared" si="12"/>
        <v>0</v>
      </c>
      <c r="H14" s="107">
        <f t="shared" si="12"/>
        <v>0</v>
      </c>
      <c r="I14" s="107">
        <f t="shared" si="12"/>
        <v>0</v>
      </c>
      <c r="J14" s="107">
        <f t="shared" si="12"/>
        <v>0</v>
      </c>
      <c r="K14" s="107">
        <f t="shared" si="12"/>
        <v>0</v>
      </c>
      <c r="L14" s="107">
        <f t="shared" si="12"/>
        <v>0</v>
      </c>
      <c r="M14" s="107">
        <f t="shared" si="12"/>
        <v>0</v>
      </c>
      <c r="N14" s="107">
        <f t="shared" si="12"/>
        <v>0</v>
      </c>
      <c r="O14" s="107">
        <f t="shared" si="12"/>
        <v>0</v>
      </c>
      <c r="P14" s="107">
        <f t="shared" si="12"/>
        <v>0</v>
      </c>
      <c r="Q14" s="107">
        <f t="shared" si="12"/>
        <v>0</v>
      </c>
      <c r="R14" s="107">
        <f t="shared" si="12"/>
        <v>0</v>
      </c>
      <c r="S14" s="107">
        <f t="shared" si="12"/>
        <v>0</v>
      </c>
      <c r="T14" s="107">
        <f t="shared" si="12"/>
        <v>0</v>
      </c>
      <c r="U14" s="107">
        <f t="shared" si="12"/>
        <v>0</v>
      </c>
      <c r="V14" s="107">
        <f t="shared" si="12"/>
        <v>0</v>
      </c>
      <c r="W14" s="107">
        <f t="shared" si="12"/>
        <v>0</v>
      </c>
      <c r="X14" s="107">
        <f t="shared" si="12"/>
        <v>0</v>
      </c>
      <c r="Y14" s="107">
        <f t="shared" si="12"/>
        <v>0</v>
      </c>
      <c r="Z14" s="107">
        <f t="shared" si="12"/>
        <v>0</v>
      </c>
      <c r="AA14" s="107">
        <f t="shared" si="12"/>
        <v>0</v>
      </c>
      <c r="AB14" s="107">
        <f t="shared" si="12"/>
        <v>0</v>
      </c>
      <c r="AC14" s="107">
        <f t="shared" si="12"/>
        <v>0</v>
      </c>
      <c r="AD14" s="107">
        <f t="shared" si="12"/>
        <v>0</v>
      </c>
      <c r="AE14" s="107">
        <f t="shared" si="12"/>
        <v>0</v>
      </c>
      <c r="AF14" s="107">
        <f t="shared" si="12"/>
        <v>0</v>
      </c>
      <c r="AG14" s="107">
        <f t="shared" si="12"/>
        <v>0</v>
      </c>
      <c r="AH14" s="107">
        <f t="shared" si="12"/>
        <v>0</v>
      </c>
      <c r="AI14" s="107">
        <f t="shared" si="12"/>
        <v>0</v>
      </c>
      <c r="AJ14" s="107">
        <f t="shared" si="12"/>
        <v>0</v>
      </c>
      <c r="AK14" s="107">
        <f t="shared" ref="AK14:CG14" si="13">AK11/$A7</f>
        <v>0</v>
      </c>
      <c r="AL14" s="107">
        <f t="shared" si="13"/>
        <v>0</v>
      </c>
      <c r="AM14" s="107">
        <f t="shared" si="13"/>
        <v>0</v>
      </c>
      <c r="AN14" s="107">
        <f t="shared" si="13"/>
        <v>0</v>
      </c>
      <c r="AO14" s="107">
        <f t="shared" si="13"/>
        <v>0</v>
      </c>
      <c r="AP14" s="107">
        <f t="shared" si="13"/>
        <v>0</v>
      </c>
      <c r="AQ14" s="107">
        <f t="shared" si="13"/>
        <v>0</v>
      </c>
      <c r="AR14" s="107">
        <f t="shared" si="13"/>
        <v>0</v>
      </c>
      <c r="AS14" s="107">
        <f t="shared" si="13"/>
        <v>0</v>
      </c>
      <c r="AT14" s="107">
        <f t="shared" si="13"/>
        <v>0</v>
      </c>
      <c r="AU14" s="107">
        <f t="shared" si="13"/>
        <v>0</v>
      </c>
      <c r="AV14" s="107">
        <f t="shared" si="13"/>
        <v>0</v>
      </c>
      <c r="AW14" s="107">
        <f t="shared" si="13"/>
        <v>0</v>
      </c>
      <c r="AX14" s="107">
        <f t="shared" si="13"/>
        <v>0</v>
      </c>
      <c r="AY14" s="107">
        <f t="shared" si="13"/>
        <v>0</v>
      </c>
      <c r="AZ14" s="107">
        <f t="shared" si="13"/>
        <v>0</v>
      </c>
      <c r="BA14" s="107">
        <f t="shared" si="13"/>
        <v>0</v>
      </c>
      <c r="BB14" s="107">
        <f t="shared" si="13"/>
        <v>0</v>
      </c>
      <c r="BC14" s="107">
        <f t="shared" si="13"/>
        <v>0</v>
      </c>
      <c r="BD14" s="107">
        <f t="shared" si="13"/>
        <v>0</v>
      </c>
      <c r="BE14" s="107">
        <f t="shared" si="13"/>
        <v>0</v>
      </c>
      <c r="BF14" s="107">
        <f t="shared" si="13"/>
        <v>0</v>
      </c>
      <c r="BG14" s="107">
        <f t="shared" si="13"/>
        <v>0</v>
      </c>
      <c r="BH14" s="107">
        <f t="shared" si="13"/>
        <v>0</v>
      </c>
      <c r="BI14" s="107">
        <f t="shared" si="13"/>
        <v>0</v>
      </c>
      <c r="BJ14" s="107">
        <f t="shared" si="13"/>
        <v>0</v>
      </c>
      <c r="BK14" s="107">
        <f t="shared" si="13"/>
        <v>0</v>
      </c>
      <c r="BL14" s="107">
        <f t="shared" si="13"/>
        <v>0</v>
      </c>
      <c r="BM14" s="107">
        <f t="shared" si="13"/>
        <v>0</v>
      </c>
      <c r="BN14" s="107">
        <f t="shared" si="13"/>
        <v>0</v>
      </c>
      <c r="BO14" s="107">
        <f t="shared" si="13"/>
        <v>0</v>
      </c>
      <c r="BP14" s="107">
        <f t="shared" si="13"/>
        <v>0</v>
      </c>
      <c r="BQ14" s="107">
        <f t="shared" si="13"/>
        <v>0</v>
      </c>
      <c r="BR14" s="107">
        <f t="shared" si="13"/>
        <v>0</v>
      </c>
      <c r="BS14" s="107">
        <f t="shared" si="13"/>
        <v>0</v>
      </c>
      <c r="BT14" s="107">
        <f t="shared" si="13"/>
        <v>0</v>
      </c>
      <c r="BU14" s="107">
        <f t="shared" si="13"/>
        <v>0</v>
      </c>
      <c r="BV14" s="107">
        <f t="shared" si="13"/>
        <v>0</v>
      </c>
      <c r="BW14" s="107">
        <f t="shared" si="13"/>
        <v>0</v>
      </c>
      <c r="BX14" s="107">
        <f t="shared" si="13"/>
        <v>0</v>
      </c>
      <c r="BY14" s="107">
        <f t="shared" si="13"/>
        <v>0</v>
      </c>
      <c r="BZ14" s="107">
        <f t="shared" si="13"/>
        <v>0</v>
      </c>
      <c r="CA14" s="107">
        <f t="shared" si="13"/>
        <v>0</v>
      </c>
      <c r="CB14" s="107">
        <f t="shared" si="13"/>
        <v>0</v>
      </c>
      <c r="CC14" s="107">
        <f t="shared" si="13"/>
        <v>0</v>
      </c>
      <c r="CD14" s="107">
        <f t="shared" si="13"/>
        <v>0</v>
      </c>
      <c r="CE14" s="107">
        <f t="shared" si="13"/>
        <v>0</v>
      </c>
      <c r="CF14" s="107">
        <f t="shared" si="13"/>
        <v>0</v>
      </c>
      <c r="CG14" s="107">
        <f t="shared" si="13"/>
        <v>0</v>
      </c>
    </row>
    <row r="15" spans="1:88" s="186" customFormat="1" hidden="1" x14ac:dyDescent="0.2">
      <c r="A15" s="185"/>
      <c r="B15" s="187" t="s">
        <v>40</v>
      </c>
      <c r="C15" s="110">
        <f>C12/($A3+$A7)</f>
        <v>0</v>
      </c>
      <c r="D15" s="110">
        <f t="shared" ref="D15:AJ15" si="14">D12/($A3+$A7)</f>
        <v>0</v>
      </c>
      <c r="E15" s="110">
        <f t="shared" si="14"/>
        <v>0</v>
      </c>
      <c r="F15" s="110">
        <f t="shared" si="14"/>
        <v>0</v>
      </c>
      <c r="G15" s="110">
        <f t="shared" si="14"/>
        <v>0</v>
      </c>
      <c r="H15" s="110">
        <f t="shared" si="14"/>
        <v>0</v>
      </c>
      <c r="I15" s="110">
        <f t="shared" si="14"/>
        <v>0</v>
      </c>
      <c r="J15" s="110">
        <f t="shared" si="14"/>
        <v>0</v>
      </c>
      <c r="K15" s="110">
        <f t="shared" si="14"/>
        <v>0</v>
      </c>
      <c r="L15" s="110">
        <f t="shared" si="14"/>
        <v>0</v>
      </c>
      <c r="M15" s="110">
        <f t="shared" si="14"/>
        <v>0</v>
      </c>
      <c r="N15" s="110">
        <f t="shared" si="14"/>
        <v>0</v>
      </c>
      <c r="O15" s="110">
        <f t="shared" si="14"/>
        <v>0</v>
      </c>
      <c r="P15" s="110">
        <f t="shared" si="14"/>
        <v>0</v>
      </c>
      <c r="Q15" s="110">
        <f t="shared" si="14"/>
        <v>0</v>
      </c>
      <c r="R15" s="110">
        <f t="shared" si="14"/>
        <v>0</v>
      </c>
      <c r="S15" s="110">
        <f t="shared" si="14"/>
        <v>0</v>
      </c>
      <c r="T15" s="110">
        <f t="shared" si="14"/>
        <v>0</v>
      </c>
      <c r="U15" s="110">
        <f t="shared" si="14"/>
        <v>0</v>
      </c>
      <c r="V15" s="110">
        <f t="shared" si="14"/>
        <v>0</v>
      </c>
      <c r="W15" s="110">
        <f t="shared" si="14"/>
        <v>0</v>
      </c>
      <c r="X15" s="110">
        <f t="shared" si="14"/>
        <v>0</v>
      </c>
      <c r="Y15" s="110">
        <f t="shared" si="14"/>
        <v>0</v>
      </c>
      <c r="Z15" s="110">
        <f t="shared" si="14"/>
        <v>0</v>
      </c>
      <c r="AA15" s="110">
        <f t="shared" si="14"/>
        <v>0</v>
      </c>
      <c r="AB15" s="110">
        <f t="shared" si="14"/>
        <v>0</v>
      </c>
      <c r="AC15" s="110">
        <f t="shared" si="14"/>
        <v>0</v>
      </c>
      <c r="AD15" s="110">
        <f t="shared" si="14"/>
        <v>0</v>
      </c>
      <c r="AE15" s="110">
        <f t="shared" si="14"/>
        <v>0</v>
      </c>
      <c r="AF15" s="110">
        <f t="shared" si="14"/>
        <v>0</v>
      </c>
      <c r="AG15" s="110">
        <f t="shared" si="14"/>
        <v>0</v>
      </c>
      <c r="AH15" s="110">
        <f t="shared" si="14"/>
        <v>0</v>
      </c>
      <c r="AI15" s="110">
        <f t="shared" si="14"/>
        <v>0</v>
      </c>
      <c r="AJ15" s="110">
        <f t="shared" si="14"/>
        <v>0</v>
      </c>
      <c r="AK15" s="110">
        <f t="shared" ref="AK15:CG15" si="15">AK12/($A3+$A7)</f>
        <v>0</v>
      </c>
      <c r="AL15" s="110">
        <f t="shared" si="15"/>
        <v>0</v>
      </c>
      <c r="AM15" s="110">
        <f t="shared" si="15"/>
        <v>0</v>
      </c>
      <c r="AN15" s="110">
        <f t="shared" si="15"/>
        <v>0</v>
      </c>
      <c r="AO15" s="110">
        <f t="shared" si="15"/>
        <v>0</v>
      </c>
      <c r="AP15" s="110">
        <f t="shared" si="15"/>
        <v>0</v>
      </c>
      <c r="AQ15" s="110">
        <f t="shared" si="15"/>
        <v>0</v>
      </c>
      <c r="AR15" s="110">
        <f t="shared" si="15"/>
        <v>0</v>
      </c>
      <c r="AS15" s="110">
        <f t="shared" si="15"/>
        <v>0</v>
      </c>
      <c r="AT15" s="110">
        <f t="shared" si="15"/>
        <v>0</v>
      </c>
      <c r="AU15" s="110">
        <f t="shared" si="15"/>
        <v>0</v>
      </c>
      <c r="AV15" s="110">
        <f t="shared" si="15"/>
        <v>0</v>
      </c>
      <c r="AW15" s="110">
        <f t="shared" si="15"/>
        <v>0</v>
      </c>
      <c r="AX15" s="110">
        <f t="shared" si="15"/>
        <v>0</v>
      </c>
      <c r="AY15" s="110">
        <f t="shared" si="15"/>
        <v>0</v>
      </c>
      <c r="AZ15" s="110">
        <f t="shared" si="15"/>
        <v>0</v>
      </c>
      <c r="BA15" s="110">
        <f t="shared" si="15"/>
        <v>0</v>
      </c>
      <c r="BB15" s="110">
        <f t="shared" si="15"/>
        <v>0</v>
      </c>
      <c r="BC15" s="110">
        <f t="shared" si="15"/>
        <v>0</v>
      </c>
      <c r="BD15" s="110">
        <f t="shared" si="15"/>
        <v>0</v>
      </c>
      <c r="BE15" s="110">
        <f t="shared" si="15"/>
        <v>0</v>
      </c>
      <c r="BF15" s="110">
        <f t="shared" si="15"/>
        <v>0</v>
      </c>
      <c r="BG15" s="110">
        <f t="shared" si="15"/>
        <v>0</v>
      </c>
      <c r="BH15" s="110">
        <f t="shared" si="15"/>
        <v>0</v>
      </c>
      <c r="BI15" s="110">
        <f t="shared" si="15"/>
        <v>0</v>
      </c>
      <c r="BJ15" s="110">
        <f t="shared" si="15"/>
        <v>0</v>
      </c>
      <c r="BK15" s="110">
        <f t="shared" si="15"/>
        <v>0</v>
      </c>
      <c r="BL15" s="110">
        <f t="shared" si="15"/>
        <v>0</v>
      </c>
      <c r="BM15" s="110">
        <f t="shared" si="15"/>
        <v>0</v>
      </c>
      <c r="BN15" s="110">
        <f t="shared" si="15"/>
        <v>0</v>
      </c>
      <c r="BO15" s="110">
        <f t="shared" si="15"/>
        <v>0</v>
      </c>
      <c r="BP15" s="110">
        <f t="shared" si="15"/>
        <v>0</v>
      </c>
      <c r="BQ15" s="110">
        <f t="shared" si="15"/>
        <v>0</v>
      </c>
      <c r="BR15" s="110">
        <f t="shared" si="15"/>
        <v>0</v>
      </c>
      <c r="BS15" s="110">
        <f t="shared" si="15"/>
        <v>0</v>
      </c>
      <c r="BT15" s="110">
        <f t="shared" si="15"/>
        <v>0</v>
      </c>
      <c r="BU15" s="110">
        <f t="shared" si="15"/>
        <v>0</v>
      </c>
      <c r="BV15" s="110">
        <f t="shared" si="15"/>
        <v>0</v>
      </c>
      <c r="BW15" s="110">
        <f t="shared" si="15"/>
        <v>0</v>
      </c>
      <c r="BX15" s="110">
        <f t="shared" si="15"/>
        <v>0</v>
      </c>
      <c r="BY15" s="110">
        <f t="shared" si="15"/>
        <v>0</v>
      </c>
      <c r="BZ15" s="110">
        <f t="shared" si="15"/>
        <v>0</v>
      </c>
      <c r="CA15" s="110">
        <f t="shared" si="15"/>
        <v>0</v>
      </c>
      <c r="CB15" s="110">
        <f t="shared" si="15"/>
        <v>0</v>
      </c>
      <c r="CC15" s="110">
        <f t="shared" si="15"/>
        <v>0</v>
      </c>
      <c r="CD15" s="110">
        <f t="shared" si="15"/>
        <v>0</v>
      </c>
      <c r="CE15" s="110">
        <f t="shared" si="15"/>
        <v>0</v>
      </c>
      <c r="CF15" s="110">
        <f t="shared" si="15"/>
        <v>0</v>
      </c>
      <c r="CG15" s="110">
        <f t="shared" si="15"/>
        <v>0</v>
      </c>
    </row>
    <row r="16" spans="1:88" s="186" customFormat="1" hidden="1" x14ac:dyDescent="0.2">
      <c r="A16" s="42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</row>
    <row r="17" spans="1:36" s="186" customFormat="1" x14ac:dyDescent="0.2">
      <c r="A17" s="42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</row>
    <row r="18" spans="1:36" s="186" customFormat="1" x14ac:dyDescent="0.2">
      <c r="A18" s="42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</row>
    <row r="19" spans="1:36" s="186" customFormat="1" x14ac:dyDescent="0.2">
      <c r="A19" s="42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</row>
    <row r="20" spans="1:36" s="186" customFormat="1" x14ac:dyDescent="0.2">
      <c r="A20" s="42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</row>
    <row r="21" spans="1:36" s="186" customFormat="1" x14ac:dyDescent="0.2">
      <c r="A21" s="42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</row>
    <row r="22" spans="1:36" s="186" customFormat="1" x14ac:dyDescent="0.2">
      <c r="A22" s="42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</row>
    <row r="23" spans="1:36" s="186" customFormat="1" x14ac:dyDescent="0.2">
      <c r="A23" s="42"/>
    </row>
    <row r="24" spans="1:36" s="186" customFormat="1" x14ac:dyDescent="0.2">
      <c r="A24" s="42"/>
    </row>
    <row r="25" spans="1:36" s="186" customFormat="1" x14ac:dyDescent="0.2">
      <c r="A25" s="42"/>
    </row>
    <row r="26" spans="1:36" s="186" customFormat="1" x14ac:dyDescent="0.2">
      <c r="A26" s="42"/>
    </row>
  </sheetData>
  <sheetProtection algorithmName="SHA-512" hashValue="3jle38r+SqBUUQZ8ZrOsg//xwjZAHpitnznthZjl27qorHKfKW/qxlTMuoi8t6HhQsLOXotz2GKxXrcFfywNmQ==" saltValue="bNY/ftgGGR4nmGeXfZcZ5w==" spinCount="100000" sheet="1" objects="1" scenarios="1"/>
  <customSheetViews>
    <customSheetView guid="{290D983C-61CA-46F9-BA33-62726F92F25E}" hiddenRows="1" hiddenColumns="1" topLeftCell="B1">
      <selection sqref="A1:IV65536"/>
      <pageMargins left="0.7" right="0.7" top="0.75" bottom="0.75" header="0.3" footer="0.3"/>
    </customSheetView>
  </customSheetViews>
  <mergeCells count="2">
    <mergeCell ref="A1:B1"/>
    <mergeCell ref="A2:B2"/>
  </mergeCells>
  <conditionalFormatting sqref="C7:CG7">
    <cfRule type="cellIs" dxfId="188" priority="5" stopIfTrue="1" operator="greaterThan">
      <formula>0.75</formula>
    </cfRule>
    <cfRule type="cellIs" dxfId="187" priority="7" stopIfTrue="1" operator="between">
      <formula>0.26</formula>
      <formula>0.5</formula>
    </cfRule>
    <cfRule type="cellIs" dxfId="186" priority="8" stopIfTrue="1" operator="lessThan">
      <formula>0.26</formula>
    </cfRule>
  </conditionalFormatting>
  <conditionalFormatting sqref="C7:CG7">
    <cfRule type="cellIs" dxfId="185" priority="6" operator="between">
      <formula>0.51</formula>
      <formula>0.75</formula>
    </cfRule>
  </conditionalFormatting>
  <conditionalFormatting sqref="C3:CG3">
    <cfRule type="cellIs" dxfId="184" priority="1" stopIfTrue="1" operator="greaterThan">
      <formula>0.75</formula>
    </cfRule>
    <cfRule type="cellIs" dxfId="183" priority="3" stopIfTrue="1" operator="between">
      <formula>0.26</formula>
      <formula>0.5</formula>
    </cfRule>
    <cfRule type="cellIs" dxfId="182" priority="4" stopIfTrue="1" operator="lessThan">
      <formula>0.26</formula>
    </cfRule>
  </conditionalFormatting>
  <conditionalFormatting sqref="C3:CG3">
    <cfRule type="cellIs" dxfId="181" priority="2" operator="between">
      <formula>0.51</formula>
      <formula>0.75</formula>
    </cfRule>
  </conditionalFormatting>
  <dataValidations count="1">
    <dataValidation type="list" allowBlank="1" showDropDown="1" showInputMessage="1" showErrorMessage="1" errorTitle="Erreur de saisie" error="Saisir X ou x" sqref="C4:CG6 C8:CG9">
      <formula1>$CJ$1:$CJ$2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J51"/>
  <sheetViews>
    <sheetView showGridLines="0" showRowColHeaders="0" topLeftCell="B1" zoomScaleNormal="100" workbookViewId="0">
      <pane xSplit="1" ySplit="1" topLeftCell="C2" activePane="bottomRight" state="frozen"/>
      <selection activeCell="B4" sqref="B4:D4"/>
      <selection pane="topRight" activeCell="B4" sqref="B4:D4"/>
      <selection pane="bottomLeft" activeCell="B4" sqref="B4:D4"/>
      <selection pane="bottomRight" activeCell="C1" sqref="C1:CG1"/>
    </sheetView>
  </sheetViews>
  <sheetFormatPr baseColWidth="10" defaultColWidth="30.42578125" defaultRowHeight="18.75" x14ac:dyDescent="0.2"/>
  <cols>
    <col min="1" max="1" width="5.5703125" style="42" hidden="1" customWidth="1"/>
    <col min="2" max="2" width="63.140625" style="21" customWidth="1"/>
    <col min="3" max="85" width="3.28515625" style="21" customWidth="1"/>
    <col min="86" max="86" width="30.42578125" style="21"/>
    <col min="87" max="87" width="28" style="21" customWidth="1"/>
    <col min="88" max="88" width="30.42578125" style="21" hidden="1" customWidth="1"/>
    <col min="89" max="16384" width="30.42578125" style="21"/>
  </cols>
  <sheetData>
    <row r="1" spans="1:88" ht="126.75" customHeight="1" x14ac:dyDescent="0.2">
      <c r="A1" s="472" t="str">
        <f>Compétences!I1</f>
        <v>Compétence 7 - L’autonomie et l’initiative - Palier 2</v>
      </c>
      <c r="B1" s="472"/>
      <c r="C1" s="424" t="str">
        <f>IF(Liste!$B23&lt;&gt;"",Liste!$H23,"")</f>
        <v/>
      </c>
      <c r="D1" s="424" t="str">
        <f>IF(Liste!$B24&lt;&gt;"",Liste!$H24,"")</f>
        <v/>
      </c>
      <c r="E1" s="424" t="str">
        <f>IF(Liste!$B25&lt;&gt;"",Liste!$H25,"")</f>
        <v/>
      </c>
      <c r="F1" s="424" t="str">
        <f>IF(Liste!$B26&lt;&gt;"",Liste!$H26,"")</f>
        <v/>
      </c>
      <c r="G1" s="424" t="str">
        <f>IF(Liste!$B27&lt;&gt;"",Liste!$H27,"")</f>
        <v/>
      </c>
      <c r="H1" s="424" t="str">
        <f>IF(Liste!$B28&lt;&gt;"",Liste!$H28,"")</f>
        <v/>
      </c>
      <c r="I1" s="424" t="str">
        <f>IF(Liste!$B29&lt;&gt;"",Liste!$H29,"")</f>
        <v/>
      </c>
      <c r="J1" s="424" t="str">
        <f>IF(Liste!$B30&lt;&gt;"",Liste!$H30,"")</f>
        <v/>
      </c>
      <c r="K1" s="424" t="str">
        <f>IF(Liste!$B31&lt;&gt;"",Liste!$H31,"")</f>
        <v/>
      </c>
      <c r="L1" s="424" t="str">
        <f>IF(Liste!$B32&lt;&gt;"",Liste!$H32,"")</f>
        <v/>
      </c>
      <c r="M1" s="424" t="str">
        <f>IF(Liste!$B33&lt;&gt;"",Liste!$H33,"")</f>
        <v/>
      </c>
      <c r="N1" s="424" t="str">
        <f>IF(Liste!$B34&lt;&gt;"",Liste!$H34,"")</f>
        <v/>
      </c>
      <c r="O1" s="424" t="str">
        <f>IF(Liste!$B35&lt;&gt;"",Liste!$H35,"")</f>
        <v/>
      </c>
      <c r="P1" s="424" t="str">
        <f>IF(Liste!$B36&lt;&gt;"",Liste!$H36,"")</f>
        <v/>
      </c>
      <c r="Q1" s="424" t="str">
        <f>IF(Liste!$B37&lt;&gt;"",Liste!$H37,"")</f>
        <v/>
      </c>
      <c r="R1" s="424" t="str">
        <f>IF(Liste!$B38&lt;&gt;"",Liste!$H38,"")</f>
        <v/>
      </c>
      <c r="S1" s="424" t="str">
        <f>IF(Liste!$B39&lt;&gt;"",Liste!$H39,"")</f>
        <v/>
      </c>
      <c r="T1" s="424" t="str">
        <f>IF(Liste!$B40&lt;&gt;"",Liste!$H40,"")</f>
        <v/>
      </c>
      <c r="U1" s="426" t="str">
        <f>IF(Liste!$B41&lt;&gt;"",Liste!$H41,"")</f>
        <v/>
      </c>
      <c r="V1" s="426" t="str">
        <f>IF(Liste!$B42&lt;&gt;"",Liste!$H42,"")</f>
        <v/>
      </c>
      <c r="W1" s="426" t="str">
        <f>IF(Liste!$B43&lt;&gt;"",Liste!$H43,"")</f>
        <v/>
      </c>
      <c r="X1" s="426" t="str">
        <f>IF(Liste!$B44&lt;&gt;"",Liste!$H44,"")</f>
        <v/>
      </c>
      <c r="Y1" s="426" t="str">
        <f>IF(Liste!$B45&lt;&gt;"",Liste!$H45,"")</f>
        <v/>
      </c>
      <c r="Z1" s="426" t="str">
        <f>IF(Liste!$B46&lt;&gt;"",Liste!$H46,"")</f>
        <v/>
      </c>
      <c r="AA1" s="426" t="str">
        <f>IF(Liste!$B47&lt;&gt;"",Liste!$H47,"")</f>
        <v/>
      </c>
      <c r="AB1" s="426" t="str">
        <f>IF(Liste!$B48&lt;&gt;"",Liste!$H48,"")</f>
        <v/>
      </c>
      <c r="AC1" s="426" t="str">
        <f>IF(Liste!$B49&lt;&gt;"",Liste!$H49,"")</f>
        <v/>
      </c>
      <c r="AD1" s="426" t="str">
        <f>IF(Liste!$B50&lt;&gt;"",Liste!$H50,"")</f>
        <v/>
      </c>
      <c r="AE1" s="426" t="str">
        <f>IF(Liste!$B51&lt;&gt;"",Liste!$H51,"")</f>
        <v/>
      </c>
      <c r="AF1" s="426" t="str">
        <f>IF(Liste!$B52&lt;&gt;"",Liste!$H52,"")</f>
        <v/>
      </c>
      <c r="AG1" s="426" t="str">
        <f>IF(Liste!$B53&lt;&gt;"",Liste!$H53,"")</f>
        <v/>
      </c>
      <c r="AH1" s="426" t="str">
        <f>IF(Liste!$B54&lt;&gt;"",Liste!$H54,"")</f>
        <v/>
      </c>
      <c r="AI1" s="426" t="str">
        <f>IF(Liste!$B55&lt;&gt;"",Liste!$H55,"")</f>
        <v/>
      </c>
      <c r="AJ1" s="426" t="str">
        <f>IF(Liste!$B56&lt;&gt;"",Liste!$H56,"")</f>
        <v/>
      </c>
      <c r="AK1" s="426" t="str">
        <f>IF(Liste!$B57&lt;&gt;"",Liste!$H57,"")</f>
        <v/>
      </c>
      <c r="AL1" s="426" t="str">
        <f>IF(Liste!$B58&lt;&gt;"",Liste!$H58,"")</f>
        <v/>
      </c>
      <c r="AM1" s="426" t="str">
        <f>IF(Liste!$B59&lt;&gt;"",Liste!$H59,"")</f>
        <v/>
      </c>
      <c r="AN1" s="426" t="str">
        <f>IF(Liste!$B60&lt;&gt;"",Liste!$H60,"")</f>
        <v/>
      </c>
      <c r="AO1" s="426" t="str">
        <f>IF(Liste!$B61&lt;&gt;"",Liste!$H61,"")</f>
        <v/>
      </c>
      <c r="AP1" s="426" t="str">
        <f>IF(Liste!$B62&lt;&gt;"",Liste!$H62,"")</f>
        <v/>
      </c>
      <c r="AQ1" s="426" t="str">
        <f>IF(Liste!$B63&lt;&gt;"",Liste!$H63,"")</f>
        <v/>
      </c>
      <c r="AR1" s="426" t="str">
        <f>IF(Liste!$B64&lt;&gt;"",Liste!$H64,"")</f>
        <v/>
      </c>
      <c r="AS1" s="426" t="str">
        <f>IF(Liste!$B65&lt;&gt;"",Liste!$H65,"")</f>
        <v/>
      </c>
      <c r="AT1" s="426" t="str">
        <f>IF(Liste!$B66&lt;&gt;"",Liste!$H66,"")</f>
        <v/>
      </c>
      <c r="AU1" s="426" t="str">
        <f>IF(Liste!$B67&lt;&gt;"",Liste!$H67,"")</f>
        <v/>
      </c>
      <c r="AV1" s="426" t="str">
        <f>IF(Liste!$B68&lt;&gt;"",Liste!$H68,"")</f>
        <v/>
      </c>
      <c r="AW1" s="426" t="str">
        <f>IF(Liste!$B69&lt;&gt;"",Liste!$H69,"")</f>
        <v/>
      </c>
      <c r="AX1" s="426" t="str">
        <f>IF(Liste!$B70&lt;&gt;"",Liste!$H70,"")</f>
        <v/>
      </c>
      <c r="AY1" s="426" t="str">
        <f>IF(Liste!$B71&lt;&gt;"",Liste!$H71,"")</f>
        <v/>
      </c>
      <c r="AZ1" s="426" t="str">
        <f>IF(Liste!$B72&lt;&gt;"",Liste!$H72,"")</f>
        <v/>
      </c>
      <c r="BA1" s="426" t="str">
        <f>IF(Liste!$B73&lt;&gt;"",Liste!$H73,"")</f>
        <v/>
      </c>
      <c r="BB1" s="426" t="str">
        <f>IF(Liste!$B74&lt;&gt;"",Liste!$H74,"")</f>
        <v/>
      </c>
      <c r="BC1" s="426" t="str">
        <f>IF(Liste!$B75&lt;&gt;"",Liste!$H75,"")</f>
        <v/>
      </c>
      <c r="BD1" s="426" t="str">
        <f>IF(Liste!$B76&lt;&gt;"",Liste!$H76,"")</f>
        <v/>
      </c>
      <c r="BE1" s="426" t="str">
        <f>IF(Liste!$B77&lt;&gt;"",Liste!$H77,"")</f>
        <v/>
      </c>
      <c r="BF1" s="426" t="str">
        <f>IF(Liste!$B78&lt;&gt;"",Liste!$H78,"")</f>
        <v/>
      </c>
      <c r="BG1" s="426" t="str">
        <f>IF(Liste!$B79&lt;&gt;"",Liste!$H79,"")</f>
        <v/>
      </c>
      <c r="BH1" s="426" t="str">
        <f>IF(Liste!$B80&lt;&gt;"",Liste!$H80,"")</f>
        <v/>
      </c>
      <c r="BI1" s="426" t="str">
        <f>IF(Liste!$B81&lt;&gt;"",Liste!$H81,"")</f>
        <v/>
      </c>
      <c r="BJ1" s="426" t="str">
        <f>IF(Liste!$B82&lt;&gt;"",Liste!$H82,"")</f>
        <v/>
      </c>
      <c r="BK1" s="426" t="str">
        <f>IF(Liste!$B83&lt;&gt;"",Liste!$H83,"")</f>
        <v/>
      </c>
      <c r="BL1" s="426" t="str">
        <f>IF(Liste!$B84&lt;&gt;"",Liste!$H84,"")</f>
        <v/>
      </c>
      <c r="BM1" s="426" t="str">
        <f>IF(Liste!$B85&lt;&gt;"",Liste!$H85,"")</f>
        <v/>
      </c>
      <c r="BN1" s="426" t="str">
        <f>IF(Liste!$B86&lt;&gt;"",Liste!$H86,"")</f>
        <v/>
      </c>
      <c r="BO1" s="426" t="str">
        <f>IF(Liste!$B87&lt;&gt;"",Liste!$H87,"")</f>
        <v/>
      </c>
      <c r="BP1" s="426" t="str">
        <f>IF(Liste!$B88&lt;&gt;"",Liste!$H88,"")</f>
        <v/>
      </c>
      <c r="BQ1" s="426" t="str">
        <f>IF(Liste!$B89&lt;&gt;"",Liste!$H89,"")</f>
        <v/>
      </c>
      <c r="BR1" s="426" t="str">
        <f>IF(Liste!$B90&lt;&gt;"",Liste!$H90,"")</f>
        <v/>
      </c>
      <c r="BS1" s="426" t="str">
        <f>IF(Liste!$B91&lt;&gt;"",Liste!$H91,"")</f>
        <v/>
      </c>
      <c r="BT1" s="426" t="str">
        <f>IF(Liste!$B92&lt;&gt;"",Liste!$H92,"")</f>
        <v/>
      </c>
      <c r="BU1" s="426" t="str">
        <f>IF(Liste!$B93&lt;&gt;"",Liste!$H93,"")</f>
        <v/>
      </c>
      <c r="BV1" s="426" t="str">
        <f>IF(Liste!$B94&lt;&gt;"",Liste!$H94,"")</f>
        <v/>
      </c>
      <c r="BW1" s="426" t="str">
        <f>IF(Liste!$B95&lt;&gt;"",Liste!$H95,"")</f>
        <v/>
      </c>
      <c r="BX1" s="426" t="str">
        <f>IF(Liste!$B96&lt;&gt;"",Liste!$H96,"")</f>
        <v/>
      </c>
      <c r="BY1" s="426" t="str">
        <f>IF(Liste!$B97&lt;&gt;"",Liste!$H97,"")</f>
        <v/>
      </c>
      <c r="BZ1" s="426" t="str">
        <f>IF(Liste!$B98&lt;&gt;"",Liste!$H98,"")</f>
        <v/>
      </c>
      <c r="CA1" s="426" t="str">
        <f>IF(Liste!$B99&lt;&gt;"",Liste!$H99,"")</f>
        <v/>
      </c>
      <c r="CB1" s="426" t="str">
        <f>IF(Liste!$B100&lt;&gt;"",Liste!$H100,"")</f>
        <v/>
      </c>
      <c r="CC1" s="426" t="str">
        <f>IF(Liste!$B101&lt;&gt;"",Liste!$H101,"")</f>
        <v/>
      </c>
      <c r="CD1" s="426" t="str">
        <f>IF(Liste!$B102&lt;&gt;"",Liste!$H102,"")</f>
        <v/>
      </c>
      <c r="CE1" s="426" t="str">
        <f>IF(Liste!$B103&lt;&gt;"",Liste!$H103,"")</f>
        <v/>
      </c>
      <c r="CF1" s="426" t="str">
        <f>IF(Liste!$B104&lt;&gt;"",Liste!$H104,"")</f>
        <v/>
      </c>
      <c r="CG1" s="426" t="str">
        <f>IF(Liste!$B105&lt;&gt;"",Liste!$H105,"")</f>
        <v/>
      </c>
      <c r="CJ1" s="21" t="s">
        <v>20</v>
      </c>
    </row>
    <row r="2" spans="1:88" ht="66.75" customHeight="1" x14ac:dyDescent="0.2">
      <c r="A2" s="473" t="s">
        <v>41</v>
      </c>
      <c r="B2" s="473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J2" s="21" t="s">
        <v>191</v>
      </c>
    </row>
    <row r="3" spans="1:88" s="23" customFormat="1" ht="12.75" x14ac:dyDescent="0.15">
      <c r="A3" s="181">
        <v>4</v>
      </c>
      <c r="B3" s="88" t="str">
        <f>Compétences!I3</f>
        <v>S’APPUYER SUR DES MÉTHODES DE TRAVAIL POUR ÊTRE AUTONOME</v>
      </c>
      <c r="C3" s="358">
        <f>COUNTA(C4:C7)/$A3</f>
        <v>0</v>
      </c>
      <c r="D3" s="358">
        <f t="shared" ref="D3:AJ3" si="0">COUNTA(D4:D7)/$A3</f>
        <v>0</v>
      </c>
      <c r="E3" s="358">
        <f t="shared" si="0"/>
        <v>0</v>
      </c>
      <c r="F3" s="358">
        <f t="shared" si="0"/>
        <v>0</v>
      </c>
      <c r="G3" s="358">
        <f t="shared" si="0"/>
        <v>0</v>
      </c>
      <c r="H3" s="358">
        <f t="shared" si="0"/>
        <v>0</v>
      </c>
      <c r="I3" s="358">
        <f t="shared" si="0"/>
        <v>0</v>
      </c>
      <c r="J3" s="358">
        <f t="shared" si="0"/>
        <v>0</v>
      </c>
      <c r="K3" s="358">
        <f t="shared" si="0"/>
        <v>0</v>
      </c>
      <c r="L3" s="358">
        <f t="shared" si="0"/>
        <v>0</v>
      </c>
      <c r="M3" s="358">
        <f t="shared" si="0"/>
        <v>0</v>
      </c>
      <c r="N3" s="358">
        <f t="shared" si="0"/>
        <v>0</v>
      </c>
      <c r="O3" s="358">
        <f t="shared" si="0"/>
        <v>0</v>
      </c>
      <c r="P3" s="358">
        <f t="shared" si="0"/>
        <v>0</v>
      </c>
      <c r="Q3" s="358">
        <f t="shared" si="0"/>
        <v>0</v>
      </c>
      <c r="R3" s="358">
        <f t="shared" si="0"/>
        <v>0</v>
      </c>
      <c r="S3" s="358">
        <f t="shared" si="0"/>
        <v>0</v>
      </c>
      <c r="T3" s="358">
        <f t="shared" si="0"/>
        <v>0</v>
      </c>
      <c r="U3" s="358">
        <f t="shared" si="0"/>
        <v>0</v>
      </c>
      <c r="V3" s="358">
        <f t="shared" si="0"/>
        <v>0</v>
      </c>
      <c r="W3" s="358">
        <f t="shared" si="0"/>
        <v>0</v>
      </c>
      <c r="X3" s="358">
        <f t="shared" si="0"/>
        <v>0</v>
      </c>
      <c r="Y3" s="358">
        <f t="shared" si="0"/>
        <v>0</v>
      </c>
      <c r="Z3" s="358">
        <f t="shared" si="0"/>
        <v>0</v>
      </c>
      <c r="AA3" s="358">
        <f t="shared" si="0"/>
        <v>0</v>
      </c>
      <c r="AB3" s="358">
        <f t="shared" si="0"/>
        <v>0</v>
      </c>
      <c r="AC3" s="358">
        <f t="shared" si="0"/>
        <v>0</v>
      </c>
      <c r="AD3" s="358">
        <f t="shared" si="0"/>
        <v>0</v>
      </c>
      <c r="AE3" s="358">
        <f t="shared" si="0"/>
        <v>0</v>
      </c>
      <c r="AF3" s="358">
        <f t="shared" si="0"/>
        <v>0</v>
      </c>
      <c r="AG3" s="358">
        <f t="shared" si="0"/>
        <v>0</v>
      </c>
      <c r="AH3" s="358">
        <f t="shared" si="0"/>
        <v>0</v>
      </c>
      <c r="AI3" s="358">
        <f t="shared" si="0"/>
        <v>0</v>
      </c>
      <c r="AJ3" s="358">
        <f t="shared" si="0"/>
        <v>0</v>
      </c>
      <c r="AK3" s="358">
        <f t="shared" ref="AK3:CG3" si="1">COUNTA(AK4:AK7)/$A3</f>
        <v>0</v>
      </c>
      <c r="AL3" s="358">
        <f t="shared" si="1"/>
        <v>0</v>
      </c>
      <c r="AM3" s="358">
        <f t="shared" si="1"/>
        <v>0</v>
      </c>
      <c r="AN3" s="358">
        <f t="shared" si="1"/>
        <v>0</v>
      </c>
      <c r="AO3" s="358">
        <f t="shared" si="1"/>
        <v>0</v>
      </c>
      <c r="AP3" s="358">
        <f t="shared" si="1"/>
        <v>0</v>
      </c>
      <c r="AQ3" s="358">
        <f t="shared" si="1"/>
        <v>0</v>
      </c>
      <c r="AR3" s="358">
        <f t="shared" si="1"/>
        <v>0</v>
      </c>
      <c r="AS3" s="358">
        <f t="shared" si="1"/>
        <v>0</v>
      </c>
      <c r="AT3" s="358">
        <f t="shared" si="1"/>
        <v>0</v>
      </c>
      <c r="AU3" s="358">
        <f t="shared" si="1"/>
        <v>0</v>
      </c>
      <c r="AV3" s="358">
        <f t="shared" si="1"/>
        <v>0</v>
      </c>
      <c r="AW3" s="358">
        <f t="shared" si="1"/>
        <v>0</v>
      </c>
      <c r="AX3" s="358">
        <f t="shared" si="1"/>
        <v>0</v>
      </c>
      <c r="AY3" s="358">
        <f t="shared" si="1"/>
        <v>0</v>
      </c>
      <c r="AZ3" s="358">
        <f t="shared" si="1"/>
        <v>0</v>
      </c>
      <c r="BA3" s="358">
        <f t="shared" si="1"/>
        <v>0</v>
      </c>
      <c r="BB3" s="358">
        <f t="shared" si="1"/>
        <v>0</v>
      </c>
      <c r="BC3" s="358">
        <f t="shared" si="1"/>
        <v>0</v>
      </c>
      <c r="BD3" s="358">
        <f t="shared" si="1"/>
        <v>0</v>
      </c>
      <c r="BE3" s="358">
        <f t="shared" si="1"/>
        <v>0</v>
      </c>
      <c r="BF3" s="358">
        <f t="shared" si="1"/>
        <v>0</v>
      </c>
      <c r="BG3" s="358">
        <f t="shared" si="1"/>
        <v>0</v>
      </c>
      <c r="BH3" s="358">
        <f t="shared" si="1"/>
        <v>0</v>
      </c>
      <c r="BI3" s="358">
        <f t="shared" si="1"/>
        <v>0</v>
      </c>
      <c r="BJ3" s="358">
        <f t="shared" si="1"/>
        <v>0</v>
      </c>
      <c r="BK3" s="358">
        <f t="shared" si="1"/>
        <v>0</v>
      </c>
      <c r="BL3" s="358">
        <f t="shared" si="1"/>
        <v>0</v>
      </c>
      <c r="BM3" s="358">
        <f t="shared" si="1"/>
        <v>0</v>
      </c>
      <c r="BN3" s="358">
        <f t="shared" si="1"/>
        <v>0</v>
      </c>
      <c r="BO3" s="358">
        <f t="shared" si="1"/>
        <v>0</v>
      </c>
      <c r="BP3" s="358">
        <f t="shared" si="1"/>
        <v>0</v>
      </c>
      <c r="BQ3" s="358">
        <f t="shared" si="1"/>
        <v>0</v>
      </c>
      <c r="BR3" s="358">
        <f t="shared" si="1"/>
        <v>0</v>
      </c>
      <c r="BS3" s="358">
        <f t="shared" si="1"/>
        <v>0</v>
      </c>
      <c r="BT3" s="358">
        <f t="shared" si="1"/>
        <v>0</v>
      </c>
      <c r="BU3" s="358">
        <f t="shared" si="1"/>
        <v>0</v>
      </c>
      <c r="BV3" s="358">
        <f t="shared" si="1"/>
        <v>0</v>
      </c>
      <c r="BW3" s="358">
        <f t="shared" si="1"/>
        <v>0</v>
      </c>
      <c r="BX3" s="358">
        <f t="shared" si="1"/>
        <v>0</v>
      </c>
      <c r="BY3" s="358">
        <f t="shared" si="1"/>
        <v>0</v>
      </c>
      <c r="BZ3" s="358">
        <f t="shared" si="1"/>
        <v>0</v>
      </c>
      <c r="CA3" s="358">
        <f t="shared" si="1"/>
        <v>0</v>
      </c>
      <c r="CB3" s="358">
        <f t="shared" si="1"/>
        <v>0</v>
      </c>
      <c r="CC3" s="358">
        <f t="shared" si="1"/>
        <v>0</v>
      </c>
      <c r="CD3" s="358">
        <f t="shared" si="1"/>
        <v>0</v>
      </c>
      <c r="CE3" s="358">
        <f t="shared" si="1"/>
        <v>0</v>
      </c>
      <c r="CF3" s="358">
        <f t="shared" si="1"/>
        <v>0</v>
      </c>
      <c r="CG3" s="358">
        <f t="shared" si="1"/>
        <v>0</v>
      </c>
    </row>
    <row r="4" spans="1:88" s="23" customFormat="1" ht="12.75" x14ac:dyDescent="0.15">
      <c r="A4" s="182"/>
      <c r="B4" s="89" t="str">
        <f>Compétences!I4</f>
        <v>Respecter des consignes simples, en autonomie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</row>
    <row r="5" spans="1:88" s="23" customFormat="1" ht="12.75" x14ac:dyDescent="0.15">
      <c r="A5" s="182"/>
      <c r="B5" s="89" t="str">
        <f>Compétences!I5</f>
        <v>Être persévérant dans toutes les activités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</row>
    <row r="6" spans="1:88" s="23" customFormat="1" ht="12.75" x14ac:dyDescent="0.15">
      <c r="A6" s="182"/>
      <c r="B6" s="89" t="str">
        <f>Compétences!I6</f>
        <v>Commencer à savoir s’autoévaluer dans des situations simples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</row>
    <row r="7" spans="1:88" s="23" customFormat="1" ht="12.75" x14ac:dyDescent="0.15">
      <c r="A7" s="182"/>
      <c r="B7" s="89" t="str">
        <f>Compétences!I7</f>
        <v>Soutenir une écoute prolongée (lecture, musique, spectacle, etc.)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</row>
    <row r="8" spans="1:88" s="23" customFormat="1" ht="12.75" x14ac:dyDescent="0.15">
      <c r="A8" s="181">
        <v>1</v>
      </c>
      <c r="B8" s="88" t="str">
        <f>Compétences!I8</f>
        <v>FAIRE PREUVE D’INITIATIVE</v>
      </c>
      <c r="C8" s="358">
        <f>COUNTA(C9)/$A8</f>
        <v>0</v>
      </c>
      <c r="D8" s="358">
        <f t="shared" ref="D8:BO8" si="2">COUNTA(D9)/$A8</f>
        <v>0</v>
      </c>
      <c r="E8" s="358">
        <f t="shared" si="2"/>
        <v>0</v>
      </c>
      <c r="F8" s="358">
        <f t="shared" si="2"/>
        <v>0</v>
      </c>
      <c r="G8" s="358">
        <f t="shared" si="2"/>
        <v>0</v>
      </c>
      <c r="H8" s="358">
        <f t="shared" si="2"/>
        <v>0</v>
      </c>
      <c r="I8" s="358">
        <f t="shared" si="2"/>
        <v>0</v>
      </c>
      <c r="J8" s="358">
        <f t="shared" si="2"/>
        <v>0</v>
      </c>
      <c r="K8" s="358">
        <f t="shared" si="2"/>
        <v>0</v>
      </c>
      <c r="L8" s="358">
        <f t="shared" si="2"/>
        <v>0</v>
      </c>
      <c r="M8" s="358">
        <f t="shared" si="2"/>
        <v>0</v>
      </c>
      <c r="N8" s="358">
        <f t="shared" si="2"/>
        <v>0</v>
      </c>
      <c r="O8" s="358">
        <f t="shared" si="2"/>
        <v>0</v>
      </c>
      <c r="P8" s="358">
        <f t="shared" si="2"/>
        <v>0</v>
      </c>
      <c r="Q8" s="358">
        <f t="shared" si="2"/>
        <v>0</v>
      </c>
      <c r="R8" s="358">
        <f t="shared" si="2"/>
        <v>0</v>
      </c>
      <c r="S8" s="358">
        <f t="shared" si="2"/>
        <v>0</v>
      </c>
      <c r="T8" s="358">
        <f t="shared" si="2"/>
        <v>0</v>
      </c>
      <c r="U8" s="358">
        <f t="shared" si="2"/>
        <v>0</v>
      </c>
      <c r="V8" s="358">
        <f t="shared" si="2"/>
        <v>0</v>
      </c>
      <c r="W8" s="358">
        <f t="shared" si="2"/>
        <v>0</v>
      </c>
      <c r="X8" s="358">
        <f t="shared" si="2"/>
        <v>0</v>
      </c>
      <c r="Y8" s="358">
        <f t="shared" si="2"/>
        <v>0</v>
      </c>
      <c r="Z8" s="358">
        <f t="shared" si="2"/>
        <v>0</v>
      </c>
      <c r="AA8" s="358">
        <f t="shared" si="2"/>
        <v>0</v>
      </c>
      <c r="AB8" s="358">
        <f t="shared" si="2"/>
        <v>0</v>
      </c>
      <c r="AC8" s="358">
        <f t="shared" si="2"/>
        <v>0</v>
      </c>
      <c r="AD8" s="358">
        <f t="shared" si="2"/>
        <v>0</v>
      </c>
      <c r="AE8" s="358">
        <f t="shared" si="2"/>
        <v>0</v>
      </c>
      <c r="AF8" s="358">
        <f t="shared" si="2"/>
        <v>0</v>
      </c>
      <c r="AG8" s="358">
        <f t="shared" si="2"/>
        <v>0</v>
      </c>
      <c r="AH8" s="358">
        <f t="shared" si="2"/>
        <v>0</v>
      </c>
      <c r="AI8" s="358">
        <f t="shared" si="2"/>
        <v>0</v>
      </c>
      <c r="AJ8" s="358">
        <f t="shared" si="2"/>
        <v>0</v>
      </c>
      <c r="AK8" s="358">
        <f t="shared" si="2"/>
        <v>0</v>
      </c>
      <c r="AL8" s="358">
        <f t="shared" si="2"/>
        <v>0</v>
      </c>
      <c r="AM8" s="358">
        <f t="shared" si="2"/>
        <v>0</v>
      </c>
      <c r="AN8" s="358">
        <f t="shared" si="2"/>
        <v>0</v>
      </c>
      <c r="AO8" s="358">
        <f t="shared" si="2"/>
        <v>0</v>
      </c>
      <c r="AP8" s="358">
        <f t="shared" si="2"/>
        <v>0</v>
      </c>
      <c r="AQ8" s="358">
        <f t="shared" si="2"/>
        <v>0</v>
      </c>
      <c r="AR8" s="358">
        <f t="shared" si="2"/>
        <v>0</v>
      </c>
      <c r="AS8" s="358">
        <f t="shared" si="2"/>
        <v>0</v>
      </c>
      <c r="AT8" s="358">
        <f t="shared" si="2"/>
        <v>0</v>
      </c>
      <c r="AU8" s="358">
        <f t="shared" si="2"/>
        <v>0</v>
      </c>
      <c r="AV8" s="358">
        <f t="shared" si="2"/>
        <v>0</v>
      </c>
      <c r="AW8" s="358">
        <f t="shared" si="2"/>
        <v>0</v>
      </c>
      <c r="AX8" s="358">
        <f t="shared" si="2"/>
        <v>0</v>
      </c>
      <c r="AY8" s="358">
        <f t="shared" si="2"/>
        <v>0</v>
      </c>
      <c r="AZ8" s="358">
        <f t="shared" si="2"/>
        <v>0</v>
      </c>
      <c r="BA8" s="358">
        <f t="shared" si="2"/>
        <v>0</v>
      </c>
      <c r="BB8" s="358">
        <f t="shared" si="2"/>
        <v>0</v>
      </c>
      <c r="BC8" s="358">
        <f t="shared" si="2"/>
        <v>0</v>
      </c>
      <c r="BD8" s="358">
        <f t="shared" si="2"/>
        <v>0</v>
      </c>
      <c r="BE8" s="358">
        <f t="shared" si="2"/>
        <v>0</v>
      </c>
      <c r="BF8" s="358">
        <f t="shared" si="2"/>
        <v>0</v>
      </c>
      <c r="BG8" s="358">
        <f t="shared" si="2"/>
        <v>0</v>
      </c>
      <c r="BH8" s="358">
        <f t="shared" si="2"/>
        <v>0</v>
      </c>
      <c r="BI8" s="358">
        <f t="shared" si="2"/>
        <v>0</v>
      </c>
      <c r="BJ8" s="358">
        <f t="shared" si="2"/>
        <v>0</v>
      </c>
      <c r="BK8" s="358">
        <f t="shared" si="2"/>
        <v>0</v>
      </c>
      <c r="BL8" s="358">
        <f t="shared" si="2"/>
        <v>0</v>
      </c>
      <c r="BM8" s="358">
        <f t="shared" si="2"/>
        <v>0</v>
      </c>
      <c r="BN8" s="358">
        <f t="shared" si="2"/>
        <v>0</v>
      </c>
      <c r="BO8" s="358">
        <f t="shared" si="2"/>
        <v>0</v>
      </c>
      <c r="BP8" s="358">
        <f t="shared" ref="BP8:CG8" si="3">COUNTA(BP9)/$A8</f>
        <v>0</v>
      </c>
      <c r="BQ8" s="358">
        <f t="shared" si="3"/>
        <v>0</v>
      </c>
      <c r="BR8" s="358">
        <f t="shared" si="3"/>
        <v>0</v>
      </c>
      <c r="BS8" s="358">
        <f t="shared" si="3"/>
        <v>0</v>
      </c>
      <c r="BT8" s="358">
        <f t="shared" si="3"/>
        <v>0</v>
      </c>
      <c r="BU8" s="358">
        <f t="shared" si="3"/>
        <v>0</v>
      </c>
      <c r="BV8" s="358">
        <f t="shared" si="3"/>
        <v>0</v>
      </c>
      <c r="BW8" s="358">
        <f t="shared" si="3"/>
        <v>0</v>
      </c>
      <c r="BX8" s="358">
        <f t="shared" si="3"/>
        <v>0</v>
      </c>
      <c r="BY8" s="358">
        <f t="shared" si="3"/>
        <v>0</v>
      </c>
      <c r="BZ8" s="358">
        <f t="shared" si="3"/>
        <v>0</v>
      </c>
      <c r="CA8" s="358">
        <f t="shared" si="3"/>
        <v>0</v>
      </c>
      <c r="CB8" s="358">
        <f t="shared" si="3"/>
        <v>0</v>
      </c>
      <c r="CC8" s="358">
        <f t="shared" si="3"/>
        <v>0</v>
      </c>
      <c r="CD8" s="358">
        <f t="shared" si="3"/>
        <v>0</v>
      </c>
      <c r="CE8" s="358">
        <f t="shared" si="3"/>
        <v>0</v>
      </c>
      <c r="CF8" s="358">
        <f t="shared" si="3"/>
        <v>0</v>
      </c>
      <c r="CG8" s="358">
        <f t="shared" si="3"/>
        <v>0</v>
      </c>
    </row>
    <row r="9" spans="1:88" s="23" customFormat="1" ht="12.75" x14ac:dyDescent="0.15">
      <c r="A9" s="182"/>
      <c r="B9" s="89" t="str">
        <f>Compétences!I9</f>
        <v>S’impliquer dans un projet individuel ou collectif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</row>
    <row r="10" spans="1:88" s="23" customFormat="1" ht="25.5" x14ac:dyDescent="0.15">
      <c r="A10" s="181">
        <v>3</v>
      </c>
      <c r="B10" s="88" t="str">
        <f>Compétences!I10</f>
        <v>AVOIR UNE BONNE MAÎTRISE DE SON CORPS ET UNE PRATIQUE PHYSIQUE (SPORTIVE OU ARTISTIQUE)</v>
      </c>
      <c r="C10" s="358">
        <f>COUNTA(C11:C13)/$A10</f>
        <v>0</v>
      </c>
      <c r="D10" s="358">
        <f t="shared" ref="D10:AJ10" si="4">COUNTA(D11:D13)/$A10</f>
        <v>0</v>
      </c>
      <c r="E10" s="358">
        <f t="shared" si="4"/>
        <v>0</v>
      </c>
      <c r="F10" s="358">
        <f t="shared" si="4"/>
        <v>0</v>
      </c>
      <c r="G10" s="358">
        <f t="shared" si="4"/>
        <v>0</v>
      </c>
      <c r="H10" s="358">
        <f t="shared" si="4"/>
        <v>0</v>
      </c>
      <c r="I10" s="358">
        <f t="shared" si="4"/>
        <v>0</v>
      </c>
      <c r="J10" s="358">
        <f t="shared" si="4"/>
        <v>0</v>
      </c>
      <c r="K10" s="358">
        <f t="shared" si="4"/>
        <v>0</v>
      </c>
      <c r="L10" s="358">
        <f t="shared" si="4"/>
        <v>0</v>
      </c>
      <c r="M10" s="358">
        <f t="shared" si="4"/>
        <v>0</v>
      </c>
      <c r="N10" s="358">
        <f t="shared" si="4"/>
        <v>0</v>
      </c>
      <c r="O10" s="358">
        <f t="shared" si="4"/>
        <v>0</v>
      </c>
      <c r="P10" s="358">
        <f t="shared" si="4"/>
        <v>0</v>
      </c>
      <c r="Q10" s="358">
        <f t="shared" si="4"/>
        <v>0</v>
      </c>
      <c r="R10" s="358">
        <f t="shared" si="4"/>
        <v>0</v>
      </c>
      <c r="S10" s="358">
        <f t="shared" si="4"/>
        <v>0</v>
      </c>
      <c r="T10" s="358">
        <f t="shared" si="4"/>
        <v>0</v>
      </c>
      <c r="U10" s="358">
        <f t="shared" si="4"/>
        <v>0</v>
      </c>
      <c r="V10" s="358">
        <f t="shared" si="4"/>
        <v>0</v>
      </c>
      <c r="W10" s="358">
        <f t="shared" si="4"/>
        <v>0</v>
      </c>
      <c r="X10" s="358">
        <f t="shared" si="4"/>
        <v>0</v>
      </c>
      <c r="Y10" s="358">
        <f t="shared" si="4"/>
        <v>0</v>
      </c>
      <c r="Z10" s="358">
        <f t="shared" si="4"/>
        <v>0</v>
      </c>
      <c r="AA10" s="358">
        <f t="shared" si="4"/>
        <v>0</v>
      </c>
      <c r="AB10" s="358">
        <f t="shared" si="4"/>
        <v>0</v>
      </c>
      <c r="AC10" s="358">
        <f t="shared" si="4"/>
        <v>0</v>
      </c>
      <c r="AD10" s="358">
        <f t="shared" si="4"/>
        <v>0</v>
      </c>
      <c r="AE10" s="358">
        <f t="shared" si="4"/>
        <v>0</v>
      </c>
      <c r="AF10" s="358">
        <f t="shared" si="4"/>
        <v>0</v>
      </c>
      <c r="AG10" s="358">
        <f t="shared" si="4"/>
        <v>0</v>
      </c>
      <c r="AH10" s="358">
        <f t="shared" si="4"/>
        <v>0</v>
      </c>
      <c r="AI10" s="358">
        <f t="shared" si="4"/>
        <v>0</v>
      </c>
      <c r="AJ10" s="358">
        <f t="shared" si="4"/>
        <v>0</v>
      </c>
      <c r="AK10" s="358">
        <f t="shared" ref="AK10:CG10" si="5">COUNTA(AK11:AK13)/$A10</f>
        <v>0</v>
      </c>
      <c r="AL10" s="358">
        <f t="shared" si="5"/>
        <v>0</v>
      </c>
      <c r="AM10" s="358">
        <f t="shared" si="5"/>
        <v>0</v>
      </c>
      <c r="AN10" s="358">
        <f t="shared" si="5"/>
        <v>0</v>
      </c>
      <c r="AO10" s="358">
        <f t="shared" si="5"/>
        <v>0</v>
      </c>
      <c r="AP10" s="358">
        <f t="shared" si="5"/>
        <v>0</v>
      </c>
      <c r="AQ10" s="358">
        <f t="shared" si="5"/>
        <v>0</v>
      </c>
      <c r="AR10" s="358">
        <f t="shared" si="5"/>
        <v>0</v>
      </c>
      <c r="AS10" s="358">
        <f t="shared" si="5"/>
        <v>0</v>
      </c>
      <c r="AT10" s="358">
        <f t="shared" si="5"/>
        <v>0</v>
      </c>
      <c r="AU10" s="358">
        <f t="shared" si="5"/>
        <v>0</v>
      </c>
      <c r="AV10" s="358">
        <f t="shared" si="5"/>
        <v>0</v>
      </c>
      <c r="AW10" s="358">
        <f t="shared" si="5"/>
        <v>0</v>
      </c>
      <c r="AX10" s="358">
        <f t="shared" si="5"/>
        <v>0</v>
      </c>
      <c r="AY10" s="358">
        <f t="shared" si="5"/>
        <v>0</v>
      </c>
      <c r="AZ10" s="358">
        <f t="shared" si="5"/>
        <v>0</v>
      </c>
      <c r="BA10" s="358">
        <f t="shared" si="5"/>
        <v>0</v>
      </c>
      <c r="BB10" s="358">
        <f t="shared" si="5"/>
        <v>0</v>
      </c>
      <c r="BC10" s="358">
        <f t="shared" si="5"/>
        <v>0</v>
      </c>
      <c r="BD10" s="358">
        <f t="shared" si="5"/>
        <v>0</v>
      </c>
      <c r="BE10" s="358">
        <f t="shared" si="5"/>
        <v>0</v>
      </c>
      <c r="BF10" s="358">
        <f t="shared" si="5"/>
        <v>0</v>
      </c>
      <c r="BG10" s="358">
        <f t="shared" si="5"/>
        <v>0</v>
      </c>
      <c r="BH10" s="358">
        <f t="shared" si="5"/>
        <v>0</v>
      </c>
      <c r="BI10" s="358">
        <f t="shared" si="5"/>
        <v>0</v>
      </c>
      <c r="BJ10" s="358">
        <f t="shared" si="5"/>
        <v>0</v>
      </c>
      <c r="BK10" s="358">
        <f t="shared" si="5"/>
        <v>0</v>
      </c>
      <c r="BL10" s="358">
        <f t="shared" si="5"/>
        <v>0</v>
      </c>
      <c r="BM10" s="358">
        <f t="shared" si="5"/>
        <v>0</v>
      </c>
      <c r="BN10" s="358">
        <f t="shared" si="5"/>
        <v>0</v>
      </c>
      <c r="BO10" s="358">
        <f t="shared" si="5"/>
        <v>0</v>
      </c>
      <c r="BP10" s="358">
        <f t="shared" si="5"/>
        <v>0</v>
      </c>
      <c r="BQ10" s="358">
        <f t="shared" si="5"/>
        <v>0</v>
      </c>
      <c r="BR10" s="358">
        <f t="shared" si="5"/>
        <v>0</v>
      </c>
      <c r="BS10" s="358">
        <f t="shared" si="5"/>
        <v>0</v>
      </c>
      <c r="BT10" s="358">
        <f t="shared" si="5"/>
        <v>0</v>
      </c>
      <c r="BU10" s="358">
        <f t="shared" si="5"/>
        <v>0</v>
      </c>
      <c r="BV10" s="358">
        <f t="shared" si="5"/>
        <v>0</v>
      </c>
      <c r="BW10" s="358">
        <f t="shared" si="5"/>
        <v>0</v>
      </c>
      <c r="BX10" s="358">
        <f t="shared" si="5"/>
        <v>0</v>
      </c>
      <c r="BY10" s="358">
        <f t="shared" si="5"/>
        <v>0</v>
      </c>
      <c r="BZ10" s="358">
        <f t="shared" si="5"/>
        <v>0</v>
      </c>
      <c r="CA10" s="358">
        <f t="shared" si="5"/>
        <v>0</v>
      </c>
      <c r="CB10" s="358">
        <f t="shared" si="5"/>
        <v>0</v>
      </c>
      <c r="CC10" s="358">
        <f t="shared" si="5"/>
        <v>0</v>
      </c>
      <c r="CD10" s="358">
        <f t="shared" si="5"/>
        <v>0</v>
      </c>
      <c r="CE10" s="358">
        <f t="shared" si="5"/>
        <v>0</v>
      </c>
      <c r="CF10" s="358">
        <f t="shared" si="5"/>
        <v>0</v>
      </c>
      <c r="CG10" s="358">
        <f t="shared" si="5"/>
        <v>0</v>
      </c>
    </row>
    <row r="11" spans="1:88" s="23" customFormat="1" ht="22.5" x14ac:dyDescent="0.15">
      <c r="A11" s="182"/>
      <c r="B11" s="89" t="str">
        <f>Compétences!I11</f>
        <v>Se respecter en respectant les principales règles d’hygiène de vie ; accomplir les gestes quotidiens sans risquer de se faire mal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</row>
    <row r="12" spans="1:88" s="23" customFormat="1" ht="12.75" x14ac:dyDescent="0.15">
      <c r="A12" s="182"/>
      <c r="B12" s="89" t="str">
        <f>Compétences!I12</f>
        <v>Réaliser une performance mesurée dans les activités athlétiques et en natation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</row>
    <row r="13" spans="1:88" s="23" customFormat="1" ht="12.75" x14ac:dyDescent="0.15">
      <c r="A13" s="182"/>
      <c r="B13" s="89" t="str">
        <f>Compétences!I13</f>
        <v>Se déplacer en s’adaptant à l’environnement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</row>
    <row r="14" spans="1:88" s="31" customFormat="1" hidden="1" x14ac:dyDescent="0.15">
      <c r="A14" s="103"/>
      <c r="B14" s="104"/>
      <c r="C14" s="105">
        <f>COUNTA(C4:C7)</f>
        <v>0</v>
      </c>
      <c r="D14" s="105">
        <f t="shared" ref="D14:AJ14" si="6">COUNTA(D4:D7)</f>
        <v>0</v>
      </c>
      <c r="E14" s="105">
        <f t="shared" si="6"/>
        <v>0</v>
      </c>
      <c r="F14" s="105">
        <f t="shared" si="6"/>
        <v>0</v>
      </c>
      <c r="G14" s="105">
        <f t="shared" si="6"/>
        <v>0</v>
      </c>
      <c r="H14" s="105">
        <f t="shared" si="6"/>
        <v>0</v>
      </c>
      <c r="I14" s="105">
        <f t="shared" si="6"/>
        <v>0</v>
      </c>
      <c r="J14" s="105">
        <f t="shared" si="6"/>
        <v>0</v>
      </c>
      <c r="K14" s="105">
        <f t="shared" si="6"/>
        <v>0</v>
      </c>
      <c r="L14" s="105">
        <f t="shared" si="6"/>
        <v>0</v>
      </c>
      <c r="M14" s="105">
        <f t="shared" si="6"/>
        <v>0</v>
      </c>
      <c r="N14" s="105">
        <f t="shared" si="6"/>
        <v>0</v>
      </c>
      <c r="O14" s="105">
        <f t="shared" si="6"/>
        <v>0</v>
      </c>
      <c r="P14" s="105">
        <f t="shared" si="6"/>
        <v>0</v>
      </c>
      <c r="Q14" s="105">
        <f t="shared" si="6"/>
        <v>0</v>
      </c>
      <c r="R14" s="105">
        <f t="shared" si="6"/>
        <v>0</v>
      </c>
      <c r="S14" s="105">
        <f t="shared" si="6"/>
        <v>0</v>
      </c>
      <c r="T14" s="105">
        <f t="shared" si="6"/>
        <v>0</v>
      </c>
      <c r="U14" s="105">
        <f t="shared" si="6"/>
        <v>0</v>
      </c>
      <c r="V14" s="105">
        <f t="shared" si="6"/>
        <v>0</v>
      </c>
      <c r="W14" s="105">
        <f t="shared" si="6"/>
        <v>0</v>
      </c>
      <c r="X14" s="105">
        <f t="shared" si="6"/>
        <v>0</v>
      </c>
      <c r="Y14" s="105">
        <f t="shared" si="6"/>
        <v>0</v>
      </c>
      <c r="Z14" s="105">
        <f t="shared" si="6"/>
        <v>0</v>
      </c>
      <c r="AA14" s="105">
        <f t="shared" si="6"/>
        <v>0</v>
      </c>
      <c r="AB14" s="105">
        <f t="shared" si="6"/>
        <v>0</v>
      </c>
      <c r="AC14" s="105">
        <f t="shared" si="6"/>
        <v>0</v>
      </c>
      <c r="AD14" s="105">
        <f t="shared" si="6"/>
        <v>0</v>
      </c>
      <c r="AE14" s="105">
        <f t="shared" si="6"/>
        <v>0</v>
      </c>
      <c r="AF14" s="105">
        <f t="shared" si="6"/>
        <v>0</v>
      </c>
      <c r="AG14" s="105">
        <f t="shared" si="6"/>
        <v>0</v>
      </c>
      <c r="AH14" s="105">
        <f t="shared" si="6"/>
        <v>0</v>
      </c>
      <c r="AI14" s="105">
        <f t="shared" si="6"/>
        <v>0</v>
      </c>
      <c r="AJ14" s="105">
        <f t="shared" si="6"/>
        <v>0</v>
      </c>
      <c r="AK14" s="105">
        <f t="shared" ref="AK14:CG14" si="7">COUNTA(AK4:AK7)</f>
        <v>0</v>
      </c>
      <c r="AL14" s="105">
        <f t="shared" si="7"/>
        <v>0</v>
      </c>
      <c r="AM14" s="105">
        <f t="shared" si="7"/>
        <v>0</v>
      </c>
      <c r="AN14" s="105">
        <f t="shared" si="7"/>
        <v>0</v>
      </c>
      <c r="AO14" s="105">
        <f t="shared" si="7"/>
        <v>0</v>
      </c>
      <c r="AP14" s="105">
        <f t="shared" si="7"/>
        <v>0</v>
      </c>
      <c r="AQ14" s="105">
        <f t="shared" si="7"/>
        <v>0</v>
      </c>
      <c r="AR14" s="105">
        <f t="shared" si="7"/>
        <v>0</v>
      </c>
      <c r="AS14" s="105">
        <f t="shared" si="7"/>
        <v>0</v>
      </c>
      <c r="AT14" s="105">
        <f t="shared" si="7"/>
        <v>0</v>
      </c>
      <c r="AU14" s="105">
        <f t="shared" si="7"/>
        <v>0</v>
      </c>
      <c r="AV14" s="105">
        <f t="shared" si="7"/>
        <v>0</v>
      </c>
      <c r="AW14" s="105">
        <f t="shared" si="7"/>
        <v>0</v>
      </c>
      <c r="AX14" s="105">
        <f t="shared" si="7"/>
        <v>0</v>
      </c>
      <c r="AY14" s="105">
        <f t="shared" si="7"/>
        <v>0</v>
      </c>
      <c r="AZ14" s="105">
        <f t="shared" si="7"/>
        <v>0</v>
      </c>
      <c r="BA14" s="105">
        <f t="shared" si="7"/>
        <v>0</v>
      </c>
      <c r="BB14" s="105">
        <f t="shared" si="7"/>
        <v>0</v>
      </c>
      <c r="BC14" s="105">
        <f t="shared" si="7"/>
        <v>0</v>
      </c>
      <c r="BD14" s="105">
        <f t="shared" si="7"/>
        <v>0</v>
      </c>
      <c r="BE14" s="105">
        <f t="shared" si="7"/>
        <v>0</v>
      </c>
      <c r="BF14" s="105">
        <f t="shared" si="7"/>
        <v>0</v>
      </c>
      <c r="BG14" s="105">
        <f t="shared" si="7"/>
        <v>0</v>
      </c>
      <c r="BH14" s="105">
        <f t="shared" si="7"/>
        <v>0</v>
      </c>
      <c r="BI14" s="105">
        <f t="shared" si="7"/>
        <v>0</v>
      </c>
      <c r="BJ14" s="105">
        <f t="shared" si="7"/>
        <v>0</v>
      </c>
      <c r="BK14" s="105">
        <f t="shared" si="7"/>
        <v>0</v>
      </c>
      <c r="BL14" s="105">
        <f t="shared" si="7"/>
        <v>0</v>
      </c>
      <c r="BM14" s="105">
        <f t="shared" si="7"/>
        <v>0</v>
      </c>
      <c r="BN14" s="105">
        <f t="shared" si="7"/>
        <v>0</v>
      </c>
      <c r="BO14" s="105">
        <f t="shared" si="7"/>
        <v>0</v>
      </c>
      <c r="BP14" s="105">
        <f t="shared" si="7"/>
        <v>0</v>
      </c>
      <c r="BQ14" s="105">
        <f t="shared" si="7"/>
        <v>0</v>
      </c>
      <c r="BR14" s="105">
        <f t="shared" si="7"/>
        <v>0</v>
      </c>
      <c r="BS14" s="105">
        <f t="shared" si="7"/>
        <v>0</v>
      </c>
      <c r="BT14" s="105">
        <f t="shared" si="7"/>
        <v>0</v>
      </c>
      <c r="BU14" s="105">
        <f t="shared" si="7"/>
        <v>0</v>
      </c>
      <c r="BV14" s="105">
        <f t="shared" si="7"/>
        <v>0</v>
      </c>
      <c r="BW14" s="105">
        <f t="shared" si="7"/>
        <v>0</v>
      </c>
      <c r="BX14" s="105">
        <f t="shared" si="7"/>
        <v>0</v>
      </c>
      <c r="BY14" s="105">
        <f t="shared" si="7"/>
        <v>0</v>
      </c>
      <c r="BZ14" s="105">
        <f t="shared" si="7"/>
        <v>0</v>
      </c>
      <c r="CA14" s="105">
        <f t="shared" si="7"/>
        <v>0</v>
      </c>
      <c r="CB14" s="105">
        <f t="shared" si="7"/>
        <v>0</v>
      </c>
      <c r="CC14" s="105">
        <f t="shared" si="7"/>
        <v>0</v>
      </c>
      <c r="CD14" s="105">
        <f t="shared" si="7"/>
        <v>0</v>
      </c>
      <c r="CE14" s="105">
        <f t="shared" si="7"/>
        <v>0</v>
      </c>
      <c r="CF14" s="105">
        <f t="shared" si="7"/>
        <v>0</v>
      </c>
      <c r="CG14" s="105">
        <f t="shared" si="7"/>
        <v>0</v>
      </c>
    </row>
    <row r="15" spans="1:88" s="31" customFormat="1" hidden="1" x14ac:dyDescent="0.15">
      <c r="A15" s="103"/>
      <c r="B15" s="104"/>
      <c r="C15" s="105">
        <f>COUNTA(C9)</f>
        <v>0</v>
      </c>
      <c r="D15" s="105">
        <f t="shared" ref="D15:AJ15" si="8">COUNTA(D9)</f>
        <v>0</v>
      </c>
      <c r="E15" s="105">
        <f t="shared" si="8"/>
        <v>0</v>
      </c>
      <c r="F15" s="105">
        <f t="shared" si="8"/>
        <v>0</v>
      </c>
      <c r="G15" s="105">
        <f t="shared" si="8"/>
        <v>0</v>
      </c>
      <c r="H15" s="105">
        <f t="shared" si="8"/>
        <v>0</v>
      </c>
      <c r="I15" s="105">
        <f t="shared" si="8"/>
        <v>0</v>
      </c>
      <c r="J15" s="105">
        <f t="shared" si="8"/>
        <v>0</v>
      </c>
      <c r="K15" s="105">
        <f t="shared" si="8"/>
        <v>0</v>
      </c>
      <c r="L15" s="105">
        <f t="shared" si="8"/>
        <v>0</v>
      </c>
      <c r="M15" s="105">
        <f t="shared" si="8"/>
        <v>0</v>
      </c>
      <c r="N15" s="105">
        <f t="shared" si="8"/>
        <v>0</v>
      </c>
      <c r="O15" s="105">
        <f t="shared" si="8"/>
        <v>0</v>
      </c>
      <c r="P15" s="105">
        <f t="shared" si="8"/>
        <v>0</v>
      </c>
      <c r="Q15" s="105">
        <f t="shared" si="8"/>
        <v>0</v>
      </c>
      <c r="R15" s="105">
        <f t="shared" si="8"/>
        <v>0</v>
      </c>
      <c r="S15" s="105">
        <f t="shared" si="8"/>
        <v>0</v>
      </c>
      <c r="T15" s="105">
        <f t="shared" si="8"/>
        <v>0</v>
      </c>
      <c r="U15" s="105">
        <f t="shared" si="8"/>
        <v>0</v>
      </c>
      <c r="V15" s="105">
        <f t="shared" si="8"/>
        <v>0</v>
      </c>
      <c r="W15" s="105">
        <f t="shared" si="8"/>
        <v>0</v>
      </c>
      <c r="X15" s="105">
        <f t="shared" si="8"/>
        <v>0</v>
      </c>
      <c r="Y15" s="105">
        <f t="shared" si="8"/>
        <v>0</v>
      </c>
      <c r="Z15" s="105">
        <f t="shared" si="8"/>
        <v>0</v>
      </c>
      <c r="AA15" s="105">
        <f t="shared" si="8"/>
        <v>0</v>
      </c>
      <c r="AB15" s="105">
        <f t="shared" si="8"/>
        <v>0</v>
      </c>
      <c r="AC15" s="105">
        <f t="shared" si="8"/>
        <v>0</v>
      </c>
      <c r="AD15" s="105">
        <f t="shared" si="8"/>
        <v>0</v>
      </c>
      <c r="AE15" s="105">
        <f t="shared" si="8"/>
        <v>0</v>
      </c>
      <c r="AF15" s="105">
        <f t="shared" si="8"/>
        <v>0</v>
      </c>
      <c r="AG15" s="105">
        <f t="shared" si="8"/>
        <v>0</v>
      </c>
      <c r="AH15" s="105">
        <f t="shared" si="8"/>
        <v>0</v>
      </c>
      <c r="AI15" s="105">
        <f t="shared" si="8"/>
        <v>0</v>
      </c>
      <c r="AJ15" s="105">
        <f t="shared" si="8"/>
        <v>0</v>
      </c>
      <c r="AK15" s="105">
        <f t="shared" ref="AK15:CG15" si="9">COUNTA(AK9)</f>
        <v>0</v>
      </c>
      <c r="AL15" s="105">
        <f t="shared" si="9"/>
        <v>0</v>
      </c>
      <c r="AM15" s="105">
        <f t="shared" si="9"/>
        <v>0</v>
      </c>
      <c r="AN15" s="105">
        <f t="shared" si="9"/>
        <v>0</v>
      </c>
      <c r="AO15" s="105">
        <f t="shared" si="9"/>
        <v>0</v>
      </c>
      <c r="AP15" s="105">
        <f t="shared" si="9"/>
        <v>0</v>
      </c>
      <c r="AQ15" s="105">
        <f t="shared" si="9"/>
        <v>0</v>
      </c>
      <c r="AR15" s="105">
        <f t="shared" si="9"/>
        <v>0</v>
      </c>
      <c r="AS15" s="105">
        <f t="shared" si="9"/>
        <v>0</v>
      </c>
      <c r="AT15" s="105">
        <f t="shared" si="9"/>
        <v>0</v>
      </c>
      <c r="AU15" s="105">
        <f t="shared" si="9"/>
        <v>0</v>
      </c>
      <c r="AV15" s="105">
        <f t="shared" si="9"/>
        <v>0</v>
      </c>
      <c r="AW15" s="105">
        <f t="shared" si="9"/>
        <v>0</v>
      </c>
      <c r="AX15" s="105">
        <f t="shared" si="9"/>
        <v>0</v>
      </c>
      <c r="AY15" s="105">
        <f t="shared" si="9"/>
        <v>0</v>
      </c>
      <c r="AZ15" s="105">
        <f t="shared" si="9"/>
        <v>0</v>
      </c>
      <c r="BA15" s="105">
        <f t="shared" si="9"/>
        <v>0</v>
      </c>
      <c r="BB15" s="105">
        <f t="shared" si="9"/>
        <v>0</v>
      </c>
      <c r="BC15" s="105">
        <f t="shared" si="9"/>
        <v>0</v>
      </c>
      <c r="BD15" s="105">
        <f t="shared" si="9"/>
        <v>0</v>
      </c>
      <c r="BE15" s="105">
        <f t="shared" si="9"/>
        <v>0</v>
      </c>
      <c r="BF15" s="105">
        <f t="shared" si="9"/>
        <v>0</v>
      </c>
      <c r="BG15" s="105">
        <f t="shared" si="9"/>
        <v>0</v>
      </c>
      <c r="BH15" s="105">
        <f t="shared" si="9"/>
        <v>0</v>
      </c>
      <c r="BI15" s="105">
        <f t="shared" si="9"/>
        <v>0</v>
      </c>
      <c r="BJ15" s="105">
        <f t="shared" si="9"/>
        <v>0</v>
      </c>
      <c r="BK15" s="105">
        <f t="shared" si="9"/>
        <v>0</v>
      </c>
      <c r="BL15" s="105">
        <f t="shared" si="9"/>
        <v>0</v>
      </c>
      <c r="BM15" s="105">
        <f t="shared" si="9"/>
        <v>0</v>
      </c>
      <c r="BN15" s="105">
        <f t="shared" si="9"/>
        <v>0</v>
      </c>
      <c r="BO15" s="105">
        <f t="shared" si="9"/>
        <v>0</v>
      </c>
      <c r="BP15" s="105">
        <f t="shared" si="9"/>
        <v>0</v>
      </c>
      <c r="BQ15" s="105">
        <f t="shared" si="9"/>
        <v>0</v>
      </c>
      <c r="BR15" s="105">
        <f t="shared" si="9"/>
        <v>0</v>
      </c>
      <c r="BS15" s="105">
        <f t="shared" si="9"/>
        <v>0</v>
      </c>
      <c r="BT15" s="105">
        <f t="shared" si="9"/>
        <v>0</v>
      </c>
      <c r="BU15" s="105">
        <f t="shared" si="9"/>
        <v>0</v>
      </c>
      <c r="BV15" s="105">
        <f t="shared" si="9"/>
        <v>0</v>
      </c>
      <c r="BW15" s="105">
        <f t="shared" si="9"/>
        <v>0</v>
      </c>
      <c r="BX15" s="105">
        <f t="shared" si="9"/>
        <v>0</v>
      </c>
      <c r="BY15" s="105">
        <f t="shared" si="9"/>
        <v>0</v>
      </c>
      <c r="BZ15" s="105">
        <f t="shared" si="9"/>
        <v>0</v>
      </c>
      <c r="CA15" s="105">
        <f t="shared" si="9"/>
        <v>0</v>
      </c>
      <c r="CB15" s="105">
        <f t="shared" si="9"/>
        <v>0</v>
      </c>
      <c r="CC15" s="105">
        <f t="shared" si="9"/>
        <v>0</v>
      </c>
      <c r="CD15" s="105">
        <f t="shared" si="9"/>
        <v>0</v>
      </c>
      <c r="CE15" s="105">
        <f t="shared" si="9"/>
        <v>0</v>
      </c>
      <c r="CF15" s="105">
        <f t="shared" si="9"/>
        <v>0</v>
      </c>
      <c r="CG15" s="105">
        <f t="shared" si="9"/>
        <v>0</v>
      </c>
    </row>
    <row r="16" spans="1:88" s="31" customFormat="1" hidden="1" x14ac:dyDescent="0.15">
      <c r="A16" s="103"/>
      <c r="B16" s="104"/>
      <c r="C16" s="105">
        <f>COUNTA(C11:C13)</f>
        <v>0</v>
      </c>
      <c r="D16" s="105">
        <f t="shared" ref="D16:AJ16" si="10">COUNTA(D11:D13)</f>
        <v>0</v>
      </c>
      <c r="E16" s="105">
        <f t="shared" si="10"/>
        <v>0</v>
      </c>
      <c r="F16" s="105">
        <f t="shared" si="10"/>
        <v>0</v>
      </c>
      <c r="G16" s="105">
        <f t="shared" si="10"/>
        <v>0</v>
      </c>
      <c r="H16" s="105">
        <f t="shared" si="10"/>
        <v>0</v>
      </c>
      <c r="I16" s="105">
        <f t="shared" si="10"/>
        <v>0</v>
      </c>
      <c r="J16" s="105">
        <f t="shared" si="10"/>
        <v>0</v>
      </c>
      <c r="K16" s="105">
        <f t="shared" si="10"/>
        <v>0</v>
      </c>
      <c r="L16" s="105">
        <f t="shared" si="10"/>
        <v>0</v>
      </c>
      <c r="M16" s="105">
        <f t="shared" si="10"/>
        <v>0</v>
      </c>
      <c r="N16" s="105">
        <f t="shared" si="10"/>
        <v>0</v>
      </c>
      <c r="O16" s="105">
        <f t="shared" si="10"/>
        <v>0</v>
      </c>
      <c r="P16" s="105">
        <f t="shared" si="10"/>
        <v>0</v>
      </c>
      <c r="Q16" s="105">
        <f t="shared" si="10"/>
        <v>0</v>
      </c>
      <c r="R16" s="105">
        <f t="shared" si="10"/>
        <v>0</v>
      </c>
      <c r="S16" s="105">
        <f t="shared" si="10"/>
        <v>0</v>
      </c>
      <c r="T16" s="105">
        <f t="shared" si="10"/>
        <v>0</v>
      </c>
      <c r="U16" s="105">
        <f t="shared" si="10"/>
        <v>0</v>
      </c>
      <c r="V16" s="105">
        <f t="shared" si="10"/>
        <v>0</v>
      </c>
      <c r="W16" s="105">
        <f t="shared" si="10"/>
        <v>0</v>
      </c>
      <c r="X16" s="105">
        <f t="shared" si="10"/>
        <v>0</v>
      </c>
      <c r="Y16" s="105">
        <f t="shared" si="10"/>
        <v>0</v>
      </c>
      <c r="Z16" s="105">
        <f t="shared" si="10"/>
        <v>0</v>
      </c>
      <c r="AA16" s="105">
        <f t="shared" si="10"/>
        <v>0</v>
      </c>
      <c r="AB16" s="105">
        <f t="shared" si="10"/>
        <v>0</v>
      </c>
      <c r="AC16" s="105">
        <f t="shared" si="10"/>
        <v>0</v>
      </c>
      <c r="AD16" s="105">
        <f t="shared" si="10"/>
        <v>0</v>
      </c>
      <c r="AE16" s="105">
        <f t="shared" si="10"/>
        <v>0</v>
      </c>
      <c r="AF16" s="105">
        <f t="shared" si="10"/>
        <v>0</v>
      </c>
      <c r="AG16" s="105">
        <f t="shared" si="10"/>
        <v>0</v>
      </c>
      <c r="AH16" s="105">
        <f t="shared" si="10"/>
        <v>0</v>
      </c>
      <c r="AI16" s="105">
        <f t="shared" si="10"/>
        <v>0</v>
      </c>
      <c r="AJ16" s="105">
        <f t="shared" si="10"/>
        <v>0</v>
      </c>
      <c r="AK16" s="105">
        <f t="shared" ref="AK16:CG16" si="11">COUNTA(AK11:AK13)</f>
        <v>0</v>
      </c>
      <c r="AL16" s="105">
        <f t="shared" si="11"/>
        <v>0</v>
      </c>
      <c r="AM16" s="105">
        <f t="shared" si="11"/>
        <v>0</v>
      </c>
      <c r="AN16" s="105">
        <f t="shared" si="11"/>
        <v>0</v>
      </c>
      <c r="AO16" s="105">
        <f t="shared" si="11"/>
        <v>0</v>
      </c>
      <c r="AP16" s="105">
        <f t="shared" si="11"/>
        <v>0</v>
      </c>
      <c r="AQ16" s="105">
        <f t="shared" si="11"/>
        <v>0</v>
      </c>
      <c r="AR16" s="105">
        <f t="shared" si="11"/>
        <v>0</v>
      </c>
      <c r="AS16" s="105">
        <f t="shared" si="11"/>
        <v>0</v>
      </c>
      <c r="AT16" s="105">
        <f t="shared" si="11"/>
        <v>0</v>
      </c>
      <c r="AU16" s="105">
        <f t="shared" si="11"/>
        <v>0</v>
      </c>
      <c r="AV16" s="105">
        <f t="shared" si="11"/>
        <v>0</v>
      </c>
      <c r="AW16" s="105">
        <f t="shared" si="11"/>
        <v>0</v>
      </c>
      <c r="AX16" s="105">
        <f t="shared" si="11"/>
        <v>0</v>
      </c>
      <c r="AY16" s="105">
        <f t="shared" si="11"/>
        <v>0</v>
      </c>
      <c r="AZ16" s="105">
        <f t="shared" si="11"/>
        <v>0</v>
      </c>
      <c r="BA16" s="105">
        <f t="shared" si="11"/>
        <v>0</v>
      </c>
      <c r="BB16" s="105">
        <f t="shared" si="11"/>
        <v>0</v>
      </c>
      <c r="BC16" s="105">
        <f t="shared" si="11"/>
        <v>0</v>
      </c>
      <c r="BD16" s="105">
        <f t="shared" si="11"/>
        <v>0</v>
      </c>
      <c r="BE16" s="105">
        <f t="shared" si="11"/>
        <v>0</v>
      </c>
      <c r="BF16" s="105">
        <f t="shared" si="11"/>
        <v>0</v>
      </c>
      <c r="BG16" s="105">
        <f t="shared" si="11"/>
        <v>0</v>
      </c>
      <c r="BH16" s="105">
        <f t="shared" si="11"/>
        <v>0</v>
      </c>
      <c r="BI16" s="105">
        <f t="shared" si="11"/>
        <v>0</v>
      </c>
      <c r="BJ16" s="105">
        <f t="shared" si="11"/>
        <v>0</v>
      </c>
      <c r="BK16" s="105">
        <f t="shared" si="11"/>
        <v>0</v>
      </c>
      <c r="BL16" s="105">
        <f t="shared" si="11"/>
        <v>0</v>
      </c>
      <c r="BM16" s="105">
        <f t="shared" si="11"/>
        <v>0</v>
      </c>
      <c r="BN16" s="105">
        <f t="shared" si="11"/>
        <v>0</v>
      </c>
      <c r="BO16" s="105">
        <f t="shared" si="11"/>
        <v>0</v>
      </c>
      <c r="BP16" s="105">
        <f t="shared" si="11"/>
        <v>0</v>
      </c>
      <c r="BQ16" s="105">
        <f t="shared" si="11"/>
        <v>0</v>
      </c>
      <c r="BR16" s="105">
        <f t="shared" si="11"/>
        <v>0</v>
      </c>
      <c r="BS16" s="105">
        <f t="shared" si="11"/>
        <v>0</v>
      </c>
      <c r="BT16" s="105">
        <f t="shared" si="11"/>
        <v>0</v>
      </c>
      <c r="BU16" s="105">
        <f t="shared" si="11"/>
        <v>0</v>
      </c>
      <c r="BV16" s="105">
        <f t="shared" si="11"/>
        <v>0</v>
      </c>
      <c r="BW16" s="105">
        <f t="shared" si="11"/>
        <v>0</v>
      </c>
      <c r="BX16" s="105">
        <f t="shared" si="11"/>
        <v>0</v>
      </c>
      <c r="BY16" s="105">
        <f t="shared" si="11"/>
        <v>0</v>
      </c>
      <c r="BZ16" s="105">
        <f t="shared" si="11"/>
        <v>0</v>
      </c>
      <c r="CA16" s="105">
        <f t="shared" si="11"/>
        <v>0</v>
      </c>
      <c r="CB16" s="105">
        <f t="shared" si="11"/>
        <v>0</v>
      </c>
      <c r="CC16" s="105">
        <f t="shared" si="11"/>
        <v>0</v>
      </c>
      <c r="CD16" s="105">
        <f t="shared" si="11"/>
        <v>0</v>
      </c>
      <c r="CE16" s="105">
        <f t="shared" si="11"/>
        <v>0</v>
      </c>
      <c r="CF16" s="105">
        <f t="shared" si="11"/>
        <v>0</v>
      </c>
      <c r="CG16" s="105">
        <f t="shared" si="11"/>
        <v>0</v>
      </c>
    </row>
    <row r="17" spans="1:85" s="31" customFormat="1" hidden="1" x14ac:dyDescent="0.15">
      <c r="A17" s="103"/>
      <c r="B17" s="104"/>
      <c r="C17" s="105">
        <f>SUM(C14:C16)</f>
        <v>0</v>
      </c>
      <c r="D17" s="105">
        <f t="shared" ref="D17:AJ17" si="12">SUM(D14:D16)</f>
        <v>0</v>
      </c>
      <c r="E17" s="105">
        <f t="shared" si="12"/>
        <v>0</v>
      </c>
      <c r="F17" s="105">
        <f t="shared" si="12"/>
        <v>0</v>
      </c>
      <c r="G17" s="105">
        <f t="shared" si="12"/>
        <v>0</v>
      </c>
      <c r="H17" s="105">
        <f t="shared" si="12"/>
        <v>0</v>
      </c>
      <c r="I17" s="105">
        <f t="shared" si="12"/>
        <v>0</v>
      </c>
      <c r="J17" s="105">
        <f t="shared" si="12"/>
        <v>0</v>
      </c>
      <c r="K17" s="105">
        <f t="shared" si="12"/>
        <v>0</v>
      </c>
      <c r="L17" s="105">
        <f t="shared" si="12"/>
        <v>0</v>
      </c>
      <c r="M17" s="105">
        <f t="shared" si="12"/>
        <v>0</v>
      </c>
      <c r="N17" s="105">
        <f t="shared" si="12"/>
        <v>0</v>
      </c>
      <c r="O17" s="105">
        <f t="shared" si="12"/>
        <v>0</v>
      </c>
      <c r="P17" s="105">
        <f t="shared" si="12"/>
        <v>0</v>
      </c>
      <c r="Q17" s="105">
        <f t="shared" si="12"/>
        <v>0</v>
      </c>
      <c r="R17" s="105">
        <f t="shared" si="12"/>
        <v>0</v>
      </c>
      <c r="S17" s="105">
        <f t="shared" si="12"/>
        <v>0</v>
      </c>
      <c r="T17" s="105">
        <f t="shared" si="12"/>
        <v>0</v>
      </c>
      <c r="U17" s="105">
        <f t="shared" si="12"/>
        <v>0</v>
      </c>
      <c r="V17" s="105">
        <f t="shared" si="12"/>
        <v>0</v>
      </c>
      <c r="W17" s="105">
        <f t="shared" si="12"/>
        <v>0</v>
      </c>
      <c r="X17" s="105">
        <f t="shared" si="12"/>
        <v>0</v>
      </c>
      <c r="Y17" s="105">
        <f t="shared" si="12"/>
        <v>0</v>
      </c>
      <c r="Z17" s="105">
        <f t="shared" si="12"/>
        <v>0</v>
      </c>
      <c r="AA17" s="105">
        <f t="shared" si="12"/>
        <v>0</v>
      </c>
      <c r="AB17" s="105">
        <f t="shared" si="12"/>
        <v>0</v>
      </c>
      <c r="AC17" s="105">
        <f t="shared" si="12"/>
        <v>0</v>
      </c>
      <c r="AD17" s="105">
        <f t="shared" si="12"/>
        <v>0</v>
      </c>
      <c r="AE17" s="105">
        <f t="shared" si="12"/>
        <v>0</v>
      </c>
      <c r="AF17" s="105">
        <f t="shared" si="12"/>
        <v>0</v>
      </c>
      <c r="AG17" s="105">
        <f t="shared" si="12"/>
        <v>0</v>
      </c>
      <c r="AH17" s="105">
        <f t="shared" si="12"/>
        <v>0</v>
      </c>
      <c r="AI17" s="105">
        <f t="shared" si="12"/>
        <v>0</v>
      </c>
      <c r="AJ17" s="105">
        <f t="shared" si="12"/>
        <v>0</v>
      </c>
      <c r="AK17" s="105">
        <f t="shared" ref="AK17:CG17" si="13">SUM(AK14:AK16)</f>
        <v>0</v>
      </c>
      <c r="AL17" s="105">
        <f t="shared" si="13"/>
        <v>0</v>
      </c>
      <c r="AM17" s="105">
        <f t="shared" si="13"/>
        <v>0</v>
      </c>
      <c r="AN17" s="105">
        <f t="shared" si="13"/>
        <v>0</v>
      </c>
      <c r="AO17" s="105">
        <f t="shared" si="13"/>
        <v>0</v>
      </c>
      <c r="AP17" s="105">
        <f t="shared" si="13"/>
        <v>0</v>
      </c>
      <c r="AQ17" s="105">
        <f t="shared" si="13"/>
        <v>0</v>
      </c>
      <c r="AR17" s="105">
        <f t="shared" si="13"/>
        <v>0</v>
      </c>
      <c r="AS17" s="105">
        <f t="shared" si="13"/>
        <v>0</v>
      </c>
      <c r="AT17" s="105">
        <f t="shared" si="13"/>
        <v>0</v>
      </c>
      <c r="AU17" s="105">
        <f t="shared" si="13"/>
        <v>0</v>
      </c>
      <c r="AV17" s="105">
        <f t="shared" si="13"/>
        <v>0</v>
      </c>
      <c r="AW17" s="105">
        <f t="shared" si="13"/>
        <v>0</v>
      </c>
      <c r="AX17" s="105">
        <f t="shared" si="13"/>
        <v>0</v>
      </c>
      <c r="AY17" s="105">
        <f t="shared" si="13"/>
        <v>0</v>
      </c>
      <c r="AZ17" s="105">
        <f t="shared" si="13"/>
        <v>0</v>
      </c>
      <c r="BA17" s="105">
        <f t="shared" si="13"/>
        <v>0</v>
      </c>
      <c r="BB17" s="105">
        <f t="shared" si="13"/>
        <v>0</v>
      </c>
      <c r="BC17" s="105">
        <f t="shared" si="13"/>
        <v>0</v>
      </c>
      <c r="BD17" s="105">
        <f t="shared" si="13"/>
        <v>0</v>
      </c>
      <c r="BE17" s="105">
        <f t="shared" si="13"/>
        <v>0</v>
      </c>
      <c r="BF17" s="105">
        <f t="shared" si="13"/>
        <v>0</v>
      </c>
      <c r="BG17" s="105">
        <f t="shared" si="13"/>
        <v>0</v>
      </c>
      <c r="BH17" s="105">
        <f t="shared" si="13"/>
        <v>0</v>
      </c>
      <c r="BI17" s="105">
        <f t="shared" si="13"/>
        <v>0</v>
      </c>
      <c r="BJ17" s="105">
        <f t="shared" si="13"/>
        <v>0</v>
      </c>
      <c r="BK17" s="105">
        <f t="shared" si="13"/>
        <v>0</v>
      </c>
      <c r="BL17" s="105">
        <f t="shared" si="13"/>
        <v>0</v>
      </c>
      <c r="BM17" s="105">
        <f t="shared" si="13"/>
        <v>0</v>
      </c>
      <c r="BN17" s="105">
        <f t="shared" si="13"/>
        <v>0</v>
      </c>
      <c r="BO17" s="105">
        <f t="shared" si="13"/>
        <v>0</v>
      </c>
      <c r="BP17" s="105">
        <f t="shared" si="13"/>
        <v>0</v>
      </c>
      <c r="BQ17" s="105">
        <f t="shared" si="13"/>
        <v>0</v>
      </c>
      <c r="BR17" s="105">
        <f t="shared" si="13"/>
        <v>0</v>
      </c>
      <c r="BS17" s="105">
        <f t="shared" si="13"/>
        <v>0</v>
      </c>
      <c r="BT17" s="105">
        <f t="shared" si="13"/>
        <v>0</v>
      </c>
      <c r="BU17" s="105">
        <f t="shared" si="13"/>
        <v>0</v>
      </c>
      <c r="BV17" s="105">
        <f t="shared" si="13"/>
        <v>0</v>
      </c>
      <c r="BW17" s="105">
        <f t="shared" si="13"/>
        <v>0</v>
      </c>
      <c r="BX17" s="105">
        <f t="shared" si="13"/>
        <v>0</v>
      </c>
      <c r="BY17" s="105">
        <f t="shared" si="13"/>
        <v>0</v>
      </c>
      <c r="BZ17" s="105">
        <f t="shared" si="13"/>
        <v>0</v>
      </c>
      <c r="CA17" s="105">
        <f t="shared" si="13"/>
        <v>0</v>
      </c>
      <c r="CB17" s="105">
        <f t="shared" si="13"/>
        <v>0</v>
      </c>
      <c r="CC17" s="105">
        <f t="shared" si="13"/>
        <v>0</v>
      </c>
      <c r="CD17" s="105">
        <f t="shared" si="13"/>
        <v>0</v>
      </c>
      <c r="CE17" s="105">
        <f t="shared" si="13"/>
        <v>0</v>
      </c>
      <c r="CF17" s="105">
        <f t="shared" si="13"/>
        <v>0</v>
      </c>
      <c r="CG17" s="105">
        <f t="shared" si="13"/>
        <v>0</v>
      </c>
    </row>
    <row r="18" spans="1:85" s="31" customFormat="1" hidden="1" x14ac:dyDescent="0.15">
      <c r="A18" s="99"/>
      <c r="B18" s="106" t="str">
        <f>B3</f>
        <v>S’APPUYER SUR DES MÉTHODES DE TRAVAIL POUR ÊTRE AUTONOME</v>
      </c>
      <c r="C18" s="107">
        <f>C14/$A3</f>
        <v>0</v>
      </c>
      <c r="D18" s="107">
        <f t="shared" ref="D18:AJ18" si="14">D14/$A3</f>
        <v>0</v>
      </c>
      <c r="E18" s="107">
        <f t="shared" si="14"/>
        <v>0</v>
      </c>
      <c r="F18" s="107">
        <f t="shared" si="14"/>
        <v>0</v>
      </c>
      <c r="G18" s="107">
        <f t="shared" si="14"/>
        <v>0</v>
      </c>
      <c r="H18" s="107">
        <f t="shared" si="14"/>
        <v>0</v>
      </c>
      <c r="I18" s="107">
        <f t="shared" si="14"/>
        <v>0</v>
      </c>
      <c r="J18" s="107">
        <f t="shared" si="14"/>
        <v>0</v>
      </c>
      <c r="K18" s="107">
        <f t="shared" si="14"/>
        <v>0</v>
      </c>
      <c r="L18" s="107">
        <f t="shared" si="14"/>
        <v>0</v>
      </c>
      <c r="M18" s="107">
        <f t="shared" si="14"/>
        <v>0</v>
      </c>
      <c r="N18" s="107">
        <f t="shared" si="14"/>
        <v>0</v>
      </c>
      <c r="O18" s="107">
        <f t="shared" si="14"/>
        <v>0</v>
      </c>
      <c r="P18" s="107">
        <f t="shared" si="14"/>
        <v>0</v>
      </c>
      <c r="Q18" s="107">
        <f t="shared" si="14"/>
        <v>0</v>
      </c>
      <c r="R18" s="107">
        <f t="shared" si="14"/>
        <v>0</v>
      </c>
      <c r="S18" s="107">
        <f t="shared" si="14"/>
        <v>0</v>
      </c>
      <c r="T18" s="107">
        <f t="shared" si="14"/>
        <v>0</v>
      </c>
      <c r="U18" s="107">
        <f t="shared" si="14"/>
        <v>0</v>
      </c>
      <c r="V18" s="107">
        <f t="shared" si="14"/>
        <v>0</v>
      </c>
      <c r="W18" s="107">
        <f t="shared" si="14"/>
        <v>0</v>
      </c>
      <c r="X18" s="107">
        <f t="shared" si="14"/>
        <v>0</v>
      </c>
      <c r="Y18" s="107">
        <f t="shared" si="14"/>
        <v>0</v>
      </c>
      <c r="Z18" s="107">
        <f t="shared" si="14"/>
        <v>0</v>
      </c>
      <c r="AA18" s="107">
        <f t="shared" si="14"/>
        <v>0</v>
      </c>
      <c r="AB18" s="107">
        <f t="shared" si="14"/>
        <v>0</v>
      </c>
      <c r="AC18" s="107">
        <f t="shared" si="14"/>
        <v>0</v>
      </c>
      <c r="AD18" s="107">
        <f t="shared" si="14"/>
        <v>0</v>
      </c>
      <c r="AE18" s="107">
        <f t="shared" si="14"/>
        <v>0</v>
      </c>
      <c r="AF18" s="107">
        <f t="shared" si="14"/>
        <v>0</v>
      </c>
      <c r="AG18" s="107">
        <f t="shared" si="14"/>
        <v>0</v>
      </c>
      <c r="AH18" s="107">
        <f t="shared" si="14"/>
        <v>0</v>
      </c>
      <c r="AI18" s="107">
        <f t="shared" si="14"/>
        <v>0</v>
      </c>
      <c r="AJ18" s="107">
        <f t="shared" si="14"/>
        <v>0</v>
      </c>
      <c r="AK18" s="107">
        <f t="shared" ref="AK18:CG18" si="15">AK14/$A3</f>
        <v>0</v>
      </c>
      <c r="AL18" s="107">
        <f t="shared" si="15"/>
        <v>0</v>
      </c>
      <c r="AM18" s="107">
        <f t="shared" si="15"/>
        <v>0</v>
      </c>
      <c r="AN18" s="107">
        <f t="shared" si="15"/>
        <v>0</v>
      </c>
      <c r="AO18" s="107">
        <f t="shared" si="15"/>
        <v>0</v>
      </c>
      <c r="AP18" s="107">
        <f t="shared" si="15"/>
        <v>0</v>
      </c>
      <c r="AQ18" s="107">
        <f t="shared" si="15"/>
        <v>0</v>
      </c>
      <c r="AR18" s="107">
        <f t="shared" si="15"/>
        <v>0</v>
      </c>
      <c r="AS18" s="107">
        <f t="shared" si="15"/>
        <v>0</v>
      </c>
      <c r="AT18" s="107">
        <f t="shared" si="15"/>
        <v>0</v>
      </c>
      <c r="AU18" s="107">
        <f t="shared" si="15"/>
        <v>0</v>
      </c>
      <c r="AV18" s="107">
        <f t="shared" si="15"/>
        <v>0</v>
      </c>
      <c r="AW18" s="107">
        <f t="shared" si="15"/>
        <v>0</v>
      </c>
      <c r="AX18" s="107">
        <f t="shared" si="15"/>
        <v>0</v>
      </c>
      <c r="AY18" s="107">
        <f t="shared" si="15"/>
        <v>0</v>
      </c>
      <c r="AZ18" s="107">
        <f t="shared" si="15"/>
        <v>0</v>
      </c>
      <c r="BA18" s="107">
        <f t="shared" si="15"/>
        <v>0</v>
      </c>
      <c r="BB18" s="107">
        <f t="shared" si="15"/>
        <v>0</v>
      </c>
      <c r="BC18" s="107">
        <f t="shared" si="15"/>
        <v>0</v>
      </c>
      <c r="BD18" s="107">
        <f t="shared" si="15"/>
        <v>0</v>
      </c>
      <c r="BE18" s="107">
        <f t="shared" si="15"/>
        <v>0</v>
      </c>
      <c r="BF18" s="107">
        <f t="shared" si="15"/>
        <v>0</v>
      </c>
      <c r="BG18" s="107">
        <f t="shared" si="15"/>
        <v>0</v>
      </c>
      <c r="BH18" s="107">
        <f t="shared" si="15"/>
        <v>0</v>
      </c>
      <c r="BI18" s="107">
        <f t="shared" si="15"/>
        <v>0</v>
      </c>
      <c r="BJ18" s="107">
        <f t="shared" si="15"/>
        <v>0</v>
      </c>
      <c r="BK18" s="107">
        <f t="shared" si="15"/>
        <v>0</v>
      </c>
      <c r="BL18" s="107">
        <f t="shared" si="15"/>
        <v>0</v>
      </c>
      <c r="BM18" s="107">
        <f t="shared" si="15"/>
        <v>0</v>
      </c>
      <c r="BN18" s="107">
        <f t="shared" si="15"/>
        <v>0</v>
      </c>
      <c r="BO18" s="107">
        <f t="shared" si="15"/>
        <v>0</v>
      </c>
      <c r="BP18" s="107">
        <f t="shared" si="15"/>
        <v>0</v>
      </c>
      <c r="BQ18" s="107">
        <f t="shared" si="15"/>
        <v>0</v>
      </c>
      <c r="BR18" s="107">
        <f t="shared" si="15"/>
        <v>0</v>
      </c>
      <c r="BS18" s="107">
        <f t="shared" si="15"/>
        <v>0</v>
      </c>
      <c r="BT18" s="107">
        <f t="shared" si="15"/>
        <v>0</v>
      </c>
      <c r="BU18" s="107">
        <f t="shared" si="15"/>
        <v>0</v>
      </c>
      <c r="BV18" s="107">
        <f t="shared" si="15"/>
        <v>0</v>
      </c>
      <c r="BW18" s="107">
        <f t="shared" si="15"/>
        <v>0</v>
      </c>
      <c r="BX18" s="107">
        <f t="shared" si="15"/>
        <v>0</v>
      </c>
      <c r="BY18" s="107">
        <f t="shared" si="15"/>
        <v>0</v>
      </c>
      <c r="BZ18" s="107">
        <f t="shared" si="15"/>
        <v>0</v>
      </c>
      <c r="CA18" s="107">
        <f t="shared" si="15"/>
        <v>0</v>
      </c>
      <c r="CB18" s="107">
        <f t="shared" si="15"/>
        <v>0</v>
      </c>
      <c r="CC18" s="107">
        <f t="shared" si="15"/>
        <v>0</v>
      </c>
      <c r="CD18" s="107">
        <f t="shared" si="15"/>
        <v>0</v>
      </c>
      <c r="CE18" s="107">
        <f t="shared" si="15"/>
        <v>0</v>
      </c>
      <c r="CF18" s="107">
        <f t="shared" si="15"/>
        <v>0</v>
      </c>
      <c r="CG18" s="107">
        <f t="shared" si="15"/>
        <v>0</v>
      </c>
    </row>
    <row r="19" spans="1:85" s="31" customFormat="1" ht="12.75" hidden="1" x14ac:dyDescent="0.15">
      <c r="A19" s="108"/>
      <c r="B19" s="106" t="str">
        <f>B8</f>
        <v>FAIRE PREUVE D’INITIATIVE</v>
      </c>
      <c r="C19" s="107">
        <f>C15/$A8</f>
        <v>0</v>
      </c>
      <c r="D19" s="107">
        <f t="shared" ref="D19:AJ19" si="16">D15/$A8</f>
        <v>0</v>
      </c>
      <c r="E19" s="107">
        <f t="shared" si="16"/>
        <v>0</v>
      </c>
      <c r="F19" s="107">
        <f t="shared" si="16"/>
        <v>0</v>
      </c>
      <c r="G19" s="107">
        <f t="shared" si="16"/>
        <v>0</v>
      </c>
      <c r="H19" s="107">
        <f t="shared" si="16"/>
        <v>0</v>
      </c>
      <c r="I19" s="107">
        <f t="shared" si="16"/>
        <v>0</v>
      </c>
      <c r="J19" s="107">
        <f t="shared" si="16"/>
        <v>0</v>
      </c>
      <c r="K19" s="107">
        <f t="shared" si="16"/>
        <v>0</v>
      </c>
      <c r="L19" s="107">
        <f t="shared" si="16"/>
        <v>0</v>
      </c>
      <c r="M19" s="107">
        <f t="shared" si="16"/>
        <v>0</v>
      </c>
      <c r="N19" s="107">
        <f t="shared" si="16"/>
        <v>0</v>
      </c>
      <c r="O19" s="107">
        <f t="shared" si="16"/>
        <v>0</v>
      </c>
      <c r="P19" s="107">
        <f t="shared" si="16"/>
        <v>0</v>
      </c>
      <c r="Q19" s="107">
        <f t="shared" si="16"/>
        <v>0</v>
      </c>
      <c r="R19" s="107">
        <f t="shared" si="16"/>
        <v>0</v>
      </c>
      <c r="S19" s="107">
        <f t="shared" si="16"/>
        <v>0</v>
      </c>
      <c r="T19" s="107">
        <f t="shared" si="16"/>
        <v>0</v>
      </c>
      <c r="U19" s="107">
        <f t="shared" si="16"/>
        <v>0</v>
      </c>
      <c r="V19" s="107">
        <f t="shared" si="16"/>
        <v>0</v>
      </c>
      <c r="W19" s="107">
        <f t="shared" si="16"/>
        <v>0</v>
      </c>
      <c r="X19" s="107">
        <f t="shared" si="16"/>
        <v>0</v>
      </c>
      <c r="Y19" s="107">
        <f t="shared" si="16"/>
        <v>0</v>
      </c>
      <c r="Z19" s="107">
        <f t="shared" si="16"/>
        <v>0</v>
      </c>
      <c r="AA19" s="107">
        <f t="shared" si="16"/>
        <v>0</v>
      </c>
      <c r="AB19" s="107">
        <f t="shared" si="16"/>
        <v>0</v>
      </c>
      <c r="AC19" s="107">
        <f t="shared" si="16"/>
        <v>0</v>
      </c>
      <c r="AD19" s="107">
        <f t="shared" si="16"/>
        <v>0</v>
      </c>
      <c r="AE19" s="107">
        <f t="shared" si="16"/>
        <v>0</v>
      </c>
      <c r="AF19" s="107">
        <f t="shared" si="16"/>
        <v>0</v>
      </c>
      <c r="AG19" s="107">
        <f t="shared" si="16"/>
        <v>0</v>
      </c>
      <c r="AH19" s="107">
        <f t="shared" si="16"/>
        <v>0</v>
      </c>
      <c r="AI19" s="107">
        <f t="shared" si="16"/>
        <v>0</v>
      </c>
      <c r="AJ19" s="107">
        <f t="shared" si="16"/>
        <v>0</v>
      </c>
      <c r="AK19" s="107">
        <f t="shared" ref="AK19:CG19" si="17">AK15/$A8</f>
        <v>0</v>
      </c>
      <c r="AL19" s="107">
        <f t="shared" si="17"/>
        <v>0</v>
      </c>
      <c r="AM19" s="107">
        <f t="shared" si="17"/>
        <v>0</v>
      </c>
      <c r="AN19" s="107">
        <f t="shared" si="17"/>
        <v>0</v>
      </c>
      <c r="AO19" s="107">
        <f t="shared" si="17"/>
        <v>0</v>
      </c>
      <c r="AP19" s="107">
        <f t="shared" si="17"/>
        <v>0</v>
      </c>
      <c r="AQ19" s="107">
        <f t="shared" si="17"/>
        <v>0</v>
      </c>
      <c r="AR19" s="107">
        <f t="shared" si="17"/>
        <v>0</v>
      </c>
      <c r="AS19" s="107">
        <f t="shared" si="17"/>
        <v>0</v>
      </c>
      <c r="AT19" s="107">
        <f t="shared" si="17"/>
        <v>0</v>
      </c>
      <c r="AU19" s="107">
        <f t="shared" si="17"/>
        <v>0</v>
      </c>
      <c r="AV19" s="107">
        <f t="shared" si="17"/>
        <v>0</v>
      </c>
      <c r="AW19" s="107">
        <f t="shared" si="17"/>
        <v>0</v>
      </c>
      <c r="AX19" s="107">
        <f t="shared" si="17"/>
        <v>0</v>
      </c>
      <c r="AY19" s="107">
        <f t="shared" si="17"/>
        <v>0</v>
      </c>
      <c r="AZ19" s="107">
        <f t="shared" si="17"/>
        <v>0</v>
      </c>
      <c r="BA19" s="107">
        <f t="shared" si="17"/>
        <v>0</v>
      </c>
      <c r="BB19" s="107">
        <f t="shared" si="17"/>
        <v>0</v>
      </c>
      <c r="BC19" s="107">
        <f t="shared" si="17"/>
        <v>0</v>
      </c>
      <c r="BD19" s="107">
        <f t="shared" si="17"/>
        <v>0</v>
      </c>
      <c r="BE19" s="107">
        <f t="shared" si="17"/>
        <v>0</v>
      </c>
      <c r="BF19" s="107">
        <f t="shared" si="17"/>
        <v>0</v>
      </c>
      <c r="BG19" s="107">
        <f t="shared" si="17"/>
        <v>0</v>
      </c>
      <c r="BH19" s="107">
        <f t="shared" si="17"/>
        <v>0</v>
      </c>
      <c r="BI19" s="107">
        <f t="shared" si="17"/>
        <v>0</v>
      </c>
      <c r="BJ19" s="107">
        <f t="shared" si="17"/>
        <v>0</v>
      </c>
      <c r="BK19" s="107">
        <f t="shared" si="17"/>
        <v>0</v>
      </c>
      <c r="BL19" s="107">
        <f t="shared" si="17"/>
        <v>0</v>
      </c>
      <c r="BM19" s="107">
        <f t="shared" si="17"/>
        <v>0</v>
      </c>
      <c r="BN19" s="107">
        <f t="shared" si="17"/>
        <v>0</v>
      </c>
      <c r="BO19" s="107">
        <f t="shared" si="17"/>
        <v>0</v>
      </c>
      <c r="BP19" s="107">
        <f t="shared" si="17"/>
        <v>0</v>
      </c>
      <c r="BQ19" s="107">
        <f t="shared" si="17"/>
        <v>0</v>
      </c>
      <c r="BR19" s="107">
        <f t="shared" si="17"/>
        <v>0</v>
      </c>
      <c r="BS19" s="107">
        <f t="shared" si="17"/>
        <v>0</v>
      </c>
      <c r="BT19" s="107">
        <f t="shared" si="17"/>
        <v>0</v>
      </c>
      <c r="BU19" s="107">
        <f t="shared" si="17"/>
        <v>0</v>
      </c>
      <c r="BV19" s="107">
        <f t="shared" si="17"/>
        <v>0</v>
      </c>
      <c r="BW19" s="107">
        <f t="shared" si="17"/>
        <v>0</v>
      </c>
      <c r="BX19" s="107">
        <f t="shared" si="17"/>
        <v>0</v>
      </c>
      <c r="BY19" s="107">
        <f t="shared" si="17"/>
        <v>0</v>
      </c>
      <c r="BZ19" s="107">
        <f t="shared" si="17"/>
        <v>0</v>
      </c>
      <c r="CA19" s="107">
        <f t="shared" si="17"/>
        <v>0</v>
      </c>
      <c r="CB19" s="107">
        <f t="shared" si="17"/>
        <v>0</v>
      </c>
      <c r="CC19" s="107">
        <f t="shared" si="17"/>
        <v>0</v>
      </c>
      <c r="CD19" s="107">
        <f t="shared" si="17"/>
        <v>0</v>
      </c>
      <c r="CE19" s="107">
        <f t="shared" si="17"/>
        <v>0</v>
      </c>
      <c r="CF19" s="107">
        <f t="shared" si="17"/>
        <v>0</v>
      </c>
      <c r="CG19" s="107">
        <f t="shared" si="17"/>
        <v>0</v>
      </c>
    </row>
    <row r="20" spans="1:85" s="31" customFormat="1" ht="24" hidden="1" x14ac:dyDescent="0.15">
      <c r="A20" s="108"/>
      <c r="B20" s="106" t="str">
        <f>B10</f>
        <v>AVOIR UNE BONNE MAÎTRISE DE SON CORPS ET UNE PRATIQUE PHYSIQUE (SPORTIVE OU ARTISTIQUE)</v>
      </c>
      <c r="C20" s="107">
        <f>C16/$A10</f>
        <v>0</v>
      </c>
      <c r="D20" s="107">
        <f t="shared" ref="D20:AJ20" si="18">D16/$A10</f>
        <v>0</v>
      </c>
      <c r="E20" s="107">
        <f t="shared" si="18"/>
        <v>0</v>
      </c>
      <c r="F20" s="107">
        <f t="shared" si="18"/>
        <v>0</v>
      </c>
      <c r="G20" s="107">
        <f t="shared" si="18"/>
        <v>0</v>
      </c>
      <c r="H20" s="107">
        <f t="shared" si="18"/>
        <v>0</v>
      </c>
      <c r="I20" s="107">
        <f t="shared" si="18"/>
        <v>0</v>
      </c>
      <c r="J20" s="107">
        <f t="shared" si="18"/>
        <v>0</v>
      </c>
      <c r="K20" s="107">
        <f t="shared" si="18"/>
        <v>0</v>
      </c>
      <c r="L20" s="107">
        <f t="shared" si="18"/>
        <v>0</v>
      </c>
      <c r="M20" s="107">
        <f t="shared" si="18"/>
        <v>0</v>
      </c>
      <c r="N20" s="107">
        <f t="shared" si="18"/>
        <v>0</v>
      </c>
      <c r="O20" s="107">
        <f t="shared" si="18"/>
        <v>0</v>
      </c>
      <c r="P20" s="107">
        <f t="shared" si="18"/>
        <v>0</v>
      </c>
      <c r="Q20" s="107">
        <f t="shared" si="18"/>
        <v>0</v>
      </c>
      <c r="R20" s="107">
        <f t="shared" si="18"/>
        <v>0</v>
      </c>
      <c r="S20" s="107">
        <f t="shared" si="18"/>
        <v>0</v>
      </c>
      <c r="T20" s="107">
        <f t="shared" si="18"/>
        <v>0</v>
      </c>
      <c r="U20" s="107">
        <f t="shared" si="18"/>
        <v>0</v>
      </c>
      <c r="V20" s="107">
        <f t="shared" si="18"/>
        <v>0</v>
      </c>
      <c r="W20" s="107">
        <f t="shared" si="18"/>
        <v>0</v>
      </c>
      <c r="X20" s="107">
        <f t="shared" si="18"/>
        <v>0</v>
      </c>
      <c r="Y20" s="107">
        <f t="shared" si="18"/>
        <v>0</v>
      </c>
      <c r="Z20" s="107">
        <f t="shared" si="18"/>
        <v>0</v>
      </c>
      <c r="AA20" s="107">
        <f t="shared" si="18"/>
        <v>0</v>
      </c>
      <c r="AB20" s="107">
        <f t="shared" si="18"/>
        <v>0</v>
      </c>
      <c r="AC20" s="107">
        <f t="shared" si="18"/>
        <v>0</v>
      </c>
      <c r="AD20" s="107">
        <f t="shared" si="18"/>
        <v>0</v>
      </c>
      <c r="AE20" s="107">
        <f t="shared" si="18"/>
        <v>0</v>
      </c>
      <c r="AF20" s="107">
        <f t="shared" si="18"/>
        <v>0</v>
      </c>
      <c r="AG20" s="107">
        <f t="shared" si="18"/>
        <v>0</v>
      </c>
      <c r="AH20" s="107">
        <f t="shared" si="18"/>
        <v>0</v>
      </c>
      <c r="AI20" s="107">
        <f t="shared" si="18"/>
        <v>0</v>
      </c>
      <c r="AJ20" s="107">
        <f t="shared" si="18"/>
        <v>0</v>
      </c>
      <c r="AK20" s="107">
        <f t="shared" ref="AK20:CG20" si="19">AK16/$A10</f>
        <v>0</v>
      </c>
      <c r="AL20" s="107">
        <f t="shared" si="19"/>
        <v>0</v>
      </c>
      <c r="AM20" s="107">
        <f t="shared" si="19"/>
        <v>0</v>
      </c>
      <c r="AN20" s="107">
        <f t="shared" si="19"/>
        <v>0</v>
      </c>
      <c r="AO20" s="107">
        <f t="shared" si="19"/>
        <v>0</v>
      </c>
      <c r="AP20" s="107">
        <f t="shared" si="19"/>
        <v>0</v>
      </c>
      <c r="AQ20" s="107">
        <f t="shared" si="19"/>
        <v>0</v>
      </c>
      <c r="AR20" s="107">
        <f t="shared" si="19"/>
        <v>0</v>
      </c>
      <c r="AS20" s="107">
        <f t="shared" si="19"/>
        <v>0</v>
      </c>
      <c r="AT20" s="107">
        <f t="shared" si="19"/>
        <v>0</v>
      </c>
      <c r="AU20" s="107">
        <f t="shared" si="19"/>
        <v>0</v>
      </c>
      <c r="AV20" s="107">
        <f t="shared" si="19"/>
        <v>0</v>
      </c>
      <c r="AW20" s="107">
        <f t="shared" si="19"/>
        <v>0</v>
      </c>
      <c r="AX20" s="107">
        <f t="shared" si="19"/>
        <v>0</v>
      </c>
      <c r="AY20" s="107">
        <f t="shared" si="19"/>
        <v>0</v>
      </c>
      <c r="AZ20" s="107">
        <f t="shared" si="19"/>
        <v>0</v>
      </c>
      <c r="BA20" s="107">
        <f t="shared" si="19"/>
        <v>0</v>
      </c>
      <c r="BB20" s="107">
        <f t="shared" si="19"/>
        <v>0</v>
      </c>
      <c r="BC20" s="107">
        <f t="shared" si="19"/>
        <v>0</v>
      </c>
      <c r="BD20" s="107">
        <f t="shared" si="19"/>
        <v>0</v>
      </c>
      <c r="BE20" s="107">
        <f t="shared" si="19"/>
        <v>0</v>
      </c>
      <c r="BF20" s="107">
        <f t="shared" si="19"/>
        <v>0</v>
      </c>
      <c r="BG20" s="107">
        <f t="shared" si="19"/>
        <v>0</v>
      </c>
      <c r="BH20" s="107">
        <f t="shared" si="19"/>
        <v>0</v>
      </c>
      <c r="BI20" s="107">
        <f t="shared" si="19"/>
        <v>0</v>
      </c>
      <c r="BJ20" s="107">
        <f t="shared" si="19"/>
        <v>0</v>
      </c>
      <c r="BK20" s="107">
        <f t="shared" si="19"/>
        <v>0</v>
      </c>
      <c r="BL20" s="107">
        <f t="shared" si="19"/>
        <v>0</v>
      </c>
      <c r="BM20" s="107">
        <f t="shared" si="19"/>
        <v>0</v>
      </c>
      <c r="BN20" s="107">
        <f t="shared" si="19"/>
        <v>0</v>
      </c>
      <c r="BO20" s="107">
        <f t="shared" si="19"/>
        <v>0</v>
      </c>
      <c r="BP20" s="107">
        <f t="shared" si="19"/>
        <v>0</v>
      </c>
      <c r="BQ20" s="107">
        <f t="shared" si="19"/>
        <v>0</v>
      </c>
      <c r="BR20" s="107">
        <f t="shared" si="19"/>
        <v>0</v>
      </c>
      <c r="BS20" s="107">
        <f t="shared" si="19"/>
        <v>0</v>
      </c>
      <c r="BT20" s="107">
        <f t="shared" si="19"/>
        <v>0</v>
      </c>
      <c r="BU20" s="107">
        <f t="shared" si="19"/>
        <v>0</v>
      </c>
      <c r="BV20" s="107">
        <f t="shared" si="19"/>
        <v>0</v>
      </c>
      <c r="BW20" s="107">
        <f t="shared" si="19"/>
        <v>0</v>
      </c>
      <c r="BX20" s="107">
        <f t="shared" si="19"/>
        <v>0</v>
      </c>
      <c r="BY20" s="107">
        <f t="shared" si="19"/>
        <v>0</v>
      </c>
      <c r="BZ20" s="107">
        <f t="shared" si="19"/>
        <v>0</v>
      </c>
      <c r="CA20" s="107">
        <f t="shared" si="19"/>
        <v>0</v>
      </c>
      <c r="CB20" s="107">
        <f t="shared" si="19"/>
        <v>0</v>
      </c>
      <c r="CC20" s="107">
        <f t="shared" si="19"/>
        <v>0</v>
      </c>
      <c r="CD20" s="107">
        <f t="shared" si="19"/>
        <v>0</v>
      </c>
      <c r="CE20" s="107">
        <f t="shared" si="19"/>
        <v>0</v>
      </c>
      <c r="CF20" s="107">
        <f t="shared" si="19"/>
        <v>0</v>
      </c>
      <c r="CG20" s="107">
        <f t="shared" si="19"/>
        <v>0</v>
      </c>
    </row>
    <row r="21" spans="1:85" s="31" customFormat="1" ht="12.75" hidden="1" x14ac:dyDescent="0.15">
      <c r="A21" s="108"/>
      <c r="B21" s="109" t="s">
        <v>42</v>
      </c>
      <c r="C21" s="110">
        <f>C17/($A3+$A8+$A10)</f>
        <v>0</v>
      </c>
      <c r="D21" s="110">
        <f t="shared" ref="D21:AJ21" si="20">D17/($A3+$A8+$A10)</f>
        <v>0</v>
      </c>
      <c r="E21" s="110">
        <f t="shared" si="20"/>
        <v>0</v>
      </c>
      <c r="F21" s="110">
        <f t="shared" si="20"/>
        <v>0</v>
      </c>
      <c r="G21" s="110">
        <f t="shared" si="20"/>
        <v>0</v>
      </c>
      <c r="H21" s="110">
        <f t="shared" si="20"/>
        <v>0</v>
      </c>
      <c r="I21" s="110">
        <f t="shared" si="20"/>
        <v>0</v>
      </c>
      <c r="J21" s="110">
        <f t="shared" si="20"/>
        <v>0</v>
      </c>
      <c r="K21" s="110">
        <f t="shared" si="20"/>
        <v>0</v>
      </c>
      <c r="L21" s="110">
        <f t="shared" si="20"/>
        <v>0</v>
      </c>
      <c r="M21" s="110">
        <f t="shared" si="20"/>
        <v>0</v>
      </c>
      <c r="N21" s="110">
        <f t="shared" si="20"/>
        <v>0</v>
      </c>
      <c r="O21" s="110">
        <f t="shared" si="20"/>
        <v>0</v>
      </c>
      <c r="P21" s="110">
        <f t="shared" si="20"/>
        <v>0</v>
      </c>
      <c r="Q21" s="110">
        <f t="shared" si="20"/>
        <v>0</v>
      </c>
      <c r="R21" s="110">
        <f t="shared" si="20"/>
        <v>0</v>
      </c>
      <c r="S21" s="110">
        <f t="shared" si="20"/>
        <v>0</v>
      </c>
      <c r="T21" s="110">
        <f t="shared" si="20"/>
        <v>0</v>
      </c>
      <c r="U21" s="110">
        <f t="shared" si="20"/>
        <v>0</v>
      </c>
      <c r="V21" s="110">
        <f t="shared" si="20"/>
        <v>0</v>
      </c>
      <c r="W21" s="110">
        <f t="shared" si="20"/>
        <v>0</v>
      </c>
      <c r="X21" s="110">
        <f t="shared" si="20"/>
        <v>0</v>
      </c>
      <c r="Y21" s="110">
        <f t="shared" si="20"/>
        <v>0</v>
      </c>
      <c r="Z21" s="110">
        <f t="shared" si="20"/>
        <v>0</v>
      </c>
      <c r="AA21" s="110">
        <f t="shared" si="20"/>
        <v>0</v>
      </c>
      <c r="AB21" s="110">
        <f t="shared" si="20"/>
        <v>0</v>
      </c>
      <c r="AC21" s="110">
        <f t="shared" si="20"/>
        <v>0</v>
      </c>
      <c r="AD21" s="110">
        <f t="shared" si="20"/>
        <v>0</v>
      </c>
      <c r="AE21" s="110">
        <f t="shared" si="20"/>
        <v>0</v>
      </c>
      <c r="AF21" s="110">
        <f t="shared" si="20"/>
        <v>0</v>
      </c>
      <c r="AG21" s="110">
        <f t="shared" si="20"/>
        <v>0</v>
      </c>
      <c r="AH21" s="110">
        <f t="shared" si="20"/>
        <v>0</v>
      </c>
      <c r="AI21" s="110">
        <f t="shared" si="20"/>
        <v>0</v>
      </c>
      <c r="AJ21" s="110">
        <f t="shared" si="20"/>
        <v>0</v>
      </c>
      <c r="AK21" s="110">
        <f t="shared" ref="AK21:CG21" si="21">AK17/($A3+$A8+$A10)</f>
        <v>0</v>
      </c>
      <c r="AL21" s="110">
        <f t="shared" si="21"/>
        <v>0</v>
      </c>
      <c r="AM21" s="110">
        <f t="shared" si="21"/>
        <v>0</v>
      </c>
      <c r="AN21" s="110">
        <f t="shared" si="21"/>
        <v>0</v>
      </c>
      <c r="AO21" s="110">
        <f t="shared" si="21"/>
        <v>0</v>
      </c>
      <c r="AP21" s="110">
        <f t="shared" si="21"/>
        <v>0</v>
      </c>
      <c r="AQ21" s="110">
        <f t="shared" si="21"/>
        <v>0</v>
      </c>
      <c r="AR21" s="110">
        <f t="shared" si="21"/>
        <v>0</v>
      </c>
      <c r="AS21" s="110">
        <f t="shared" si="21"/>
        <v>0</v>
      </c>
      <c r="AT21" s="110">
        <f t="shared" si="21"/>
        <v>0</v>
      </c>
      <c r="AU21" s="110">
        <f t="shared" si="21"/>
        <v>0</v>
      </c>
      <c r="AV21" s="110">
        <f t="shared" si="21"/>
        <v>0</v>
      </c>
      <c r="AW21" s="110">
        <f t="shared" si="21"/>
        <v>0</v>
      </c>
      <c r="AX21" s="110">
        <f t="shared" si="21"/>
        <v>0</v>
      </c>
      <c r="AY21" s="110">
        <f t="shared" si="21"/>
        <v>0</v>
      </c>
      <c r="AZ21" s="110">
        <f t="shared" si="21"/>
        <v>0</v>
      </c>
      <c r="BA21" s="110">
        <f t="shared" si="21"/>
        <v>0</v>
      </c>
      <c r="BB21" s="110">
        <f t="shared" si="21"/>
        <v>0</v>
      </c>
      <c r="BC21" s="110">
        <f t="shared" si="21"/>
        <v>0</v>
      </c>
      <c r="BD21" s="110">
        <f t="shared" si="21"/>
        <v>0</v>
      </c>
      <c r="BE21" s="110">
        <f t="shared" si="21"/>
        <v>0</v>
      </c>
      <c r="BF21" s="110">
        <f t="shared" si="21"/>
        <v>0</v>
      </c>
      <c r="BG21" s="110">
        <f t="shared" si="21"/>
        <v>0</v>
      </c>
      <c r="BH21" s="110">
        <f t="shared" si="21"/>
        <v>0</v>
      </c>
      <c r="BI21" s="110">
        <f t="shared" si="21"/>
        <v>0</v>
      </c>
      <c r="BJ21" s="110">
        <f t="shared" si="21"/>
        <v>0</v>
      </c>
      <c r="BK21" s="110">
        <f t="shared" si="21"/>
        <v>0</v>
      </c>
      <c r="BL21" s="110">
        <f t="shared" si="21"/>
        <v>0</v>
      </c>
      <c r="BM21" s="110">
        <f t="shared" si="21"/>
        <v>0</v>
      </c>
      <c r="BN21" s="110">
        <f t="shared" si="21"/>
        <v>0</v>
      </c>
      <c r="BO21" s="110">
        <f t="shared" si="21"/>
        <v>0</v>
      </c>
      <c r="BP21" s="110">
        <f t="shared" si="21"/>
        <v>0</v>
      </c>
      <c r="BQ21" s="110">
        <f t="shared" si="21"/>
        <v>0</v>
      </c>
      <c r="BR21" s="110">
        <f t="shared" si="21"/>
        <v>0</v>
      </c>
      <c r="BS21" s="110">
        <f t="shared" si="21"/>
        <v>0</v>
      </c>
      <c r="BT21" s="110">
        <f t="shared" si="21"/>
        <v>0</v>
      </c>
      <c r="BU21" s="110">
        <f t="shared" si="21"/>
        <v>0</v>
      </c>
      <c r="BV21" s="110">
        <f t="shared" si="21"/>
        <v>0</v>
      </c>
      <c r="BW21" s="110">
        <f t="shared" si="21"/>
        <v>0</v>
      </c>
      <c r="BX21" s="110">
        <f t="shared" si="21"/>
        <v>0</v>
      </c>
      <c r="BY21" s="110">
        <f t="shared" si="21"/>
        <v>0</v>
      </c>
      <c r="BZ21" s="110">
        <f t="shared" si="21"/>
        <v>0</v>
      </c>
      <c r="CA21" s="110">
        <f t="shared" si="21"/>
        <v>0</v>
      </c>
      <c r="CB21" s="110">
        <f t="shared" si="21"/>
        <v>0</v>
      </c>
      <c r="CC21" s="110">
        <f t="shared" si="21"/>
        <v>0</v>
      </c>
      <c r="CD21" s="110">
        <f t="shared" si="21"/>
        <v>0</v>
      </c>
      <c r="CE21" s="110">
        <f t="shared" si="21"/>
        <v>0</v>
      </c>
      <c r="CF21" s="110">
        <f t="shared" si="21"/>
        <v>0</v>
      </c>
      <c r="CG21" s="110">
        <f t="shared" si="21"/>
        <v>0</v>
      </c>
    </row>
    <row r="22" spans="1:85" s="31" customFormat="1" ht="12.75" x14ac:dyDescent="0.15">
      <c r="A22" s="33"/>
      <c r="B22" s="30"/>
      <c r="C22" s="34"/>
      <c r="D22" s="35"/>
      <c r="E22" s="36"/>
      <c r="F22" s="35"/>
      <c r="G22" s="35"/>
      <c r="H22" s="35"/>
      <c r="I22" s="35"/>
      <c r="J22" s="35"/>
      <c r="K22" s="35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85" s="31" customFormat="1" ht="12.75" x14ac:dyDescent="0.15">
      <c r="A23" s="33"/>
      <c r="B23" s="30"/>
      <c r="C23" s="34"/>
      <c r="D23" s="35"/>
      <c r="E23" s="36"/>
      <c r="F23" s="35"/>
      <c r="G23" s="35"/>
      <c r="H23" s="35"/>
      <c r="I23" s="35"/>
      <c r="J23" s="35"/>
      <c r="K23" s="35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85" s="31" customFormat="1" ht="12.75" x14ac:dyDescent="0.15">
      <c r="A24" s="33"/>
      <c r="B24" s="30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</row>
    <row r="25" spans="1:85" s="31" customFormat="1" ht="12.75" x14ac:dyDescent="0.15">
      <c r="A25" s="33"/>
      <c r="B25" s="30"/>
      <c r="C25" s="34"/>
      <c r="D25" s="36"/>
      <c r="E25" s="36"/>
      <c r="F25" s="35"/>
      <c r="G25" s="35"/>
      <c r="H25" s="35"/>
      <c r="I25" s="35"/>
      <c r="J25" s="35"/>
      <c r="K25" s="35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8"/>
    </row>
    <row r="26" spans="1:85" s="31" customFormat="1" x14ac:dyDescent="0.15">
      <c r="A26" s="32"/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8"/>
    </row>
    <row r="27" spans="1:85" s="31" customFormat="1" ht="12.75" x14ac:dyDescent="0.15">
      <c r="A27" s="33"/>
      <c r="B27" s="30"/>
      <c r="C27" s="34"/>
      <c r="D27" s="35"/>
      <c r="E27" s="36"/>
      <c r="F27" s="35"/>
      <c r="G27" s="35"/>
      <c r="H27" s="35"/>
      <c r="I27" s="35"/>
      <c r="J27" s="35"/>
      <c r="K27" s="35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8"/>
    </row>
    <row r="28" spans="1:85" s="31" customFormat="1" ht="12.75" x14ac:dyDescent="0.15">
      <c r="A28" s="33"/>
      <c r="B28" s="30"/>
      <c r="C28" s="34"/>
      <c r="D28" s="35"/>
      <c r="E28" s="36"/>
      <c r="F28" s="35"/>
      <c r="G28" s="35"/>
      <c r="H28" s="35"/>
      <c r="I28" s="35"/>
      <c r="J28" s="35"/>
      <c r="K28" s="35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8"/>
    </row>
    <row r="29" spans="1:85" s="31" customFormat="1" ht="12.75" x14ac:dyDescent="0.15">
      <c r="A29" s="33"/>
      <c r="B29" s="30"/>
      <c r="C29" s="34"/>
      <c r="D29" s="35"/>
      <c r="E29" s="36"/>
      <c r="F29" s="35"/>
      <c r="G29" s="35"/>
      <c r="H29" s="35"/>
      <c r="I29" s="35"/>
      <c r="J29" s="35"/>
      <c r="K29" s="35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</row>
    <row r="30" spans="1:85" s="31" customFormat="1" x14ac:dyDescent="0.15">
      <c r="A30" s="32"/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38"/>
    </row>
    <row r="31" spans="1:85" s="31" customFormat="1" ht="12.75" x14ac:dyDescent="0.15">
      <c r="A31" s="33"/>
      <c r="B31" s="30"/>
      <c r="C31" s="34"/>
      <c r="D31" s="36"/>
      <c r="E31" s="36"/>
      <c r="F31" s="35"/>
      <c r="G31" s="35"/>
      <c r="H31" s="35"/>
      <c r="I31" s="35"/>
      <c r="J31" s="35"/>
      <c r="K31" s="35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8"/>
    </row>
    <row r="32" spans="1:85" s="31" customFormat="1" ht="12.75" x14ac:dyDescent="0.15">
      <c r="A32" s="33"/>
      <c r="B32" s="30"/>
      <c r="C32" s="34"/>
      <c r="D32" s="35"/>
      <c r="E32" s="36"/>
      <c r="F32" s="35"/>
      <c r="G32" s="35"/>
      <c r="H32" s="35"/>
      <c r="I32" s="35"/>
      <c r="J32" s="35"/>
      <c r="K32" s="35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8"/>
    </row>
    <row r="33" spans="1:37" s="23" customFormat="1" x14ac:dyDescent="0.15">
      <c r="A33" s="29"/>
      <c r="B33" s="26"/>
      <c r="C33" s="34"/>
      <c r="D33" s="35"/>
      <c r="E33" s="36"/>
      <c r="F33" s="35"/>
      <c r="G33" s="35"/>
      <c r="H33" s="35"/>
      <c r="I33" s="35"/>
      <c r="J33" s="35"/>
      <c r="K33" s="35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41"/>
    </row>
    <row r="34" spans="1:37" s="23" customFormat="1" x14ac:dyDescent="0.15">
      <c r="A34" s="29"/>
      <c r="B34" s="26"/>
      <c r="C34" s="34"/>
      <c r="D34" s="35"/>
      <c r="E34" s="36"/>
      <c r="F34" s="35"/>
      <c r="G34" s="35"/>
      <c r="H34" s="35"/>
      <c r="I34" s="35"/>
      <c r="J34" s="35"/>
      <c r="K34" s="35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7" s="23" customFormat="1" x14ac:dyDescent="0.15">
      <c r="A35" s="29"/>
      <c r="B35" s="27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</row>
    <row r="36" spans="1:37" s="23" customFormat="1" x14ac:dyDescent="0.15">
      <c r="A36" s="29"/>
      <c r="B36" s="26"/>
      <c r="C36" s="34"/>
      <c r="D36" s="36"/>
      <c r="E36" s="36"/>
      <c r="F36" s="35"/>
      <c r="G36" s="35"/>
      <c r="H36" s="35"/>
      <c r="I36" s="35"/>
      <c r="J36" s="35"/>
      <c r="K36" s="35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</row>
    <row r="37" spans="1:37" s="23" customFormat="1" x14ac:dyDescent="0.15">
      <c r="A37" s="29"/>
      <c r="B37" s="26"/>
      <c r="C37" s="34"/>
      <c r="D37" s="35"/>
      <c r="E37" s="36"/>
      <c r="F37" s="35"/>
      <c r="G37" s="35"/>
      <c r="H37" s="35"/>
      <c r="I37" s="35"/>
      <c r="J37" s="35"/>
      <c r="K37" s="35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</row>
    <row r="38" spans="1:37" s="23" customFormat="1" x14ac:dyDescent="0.15">
      <c r="A38" s="29"/>
      <c r="B38" s="26"/>
      <c r="C38" s="34"/>
      <c r="D38" s="35"/>
      <c r="E38" s="36"/>
      <c r="F38" s="35"/>
      <c r="G38" s="35"/>
      <c r="H38" s="35"/>
      <c r="I38" s="35"/>
      <c r="J38" s="35"/>
      <c r="K38" s="35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</row>
    <row r="49" spans="1:1" ht="12.75" x14ac:dyDescent="0.2">
      <c r="A49" s="21"/>
    </row>
    <row r="50" spans="1:1" ht="12.75" x14ac:dyDescent="0.2">
      <c r="A50" s="21"/>
    </row>
    <row r="51" spans="1:1" ht="12.75" x14ac:dyDescent="0.2">
      <c r="A51" s="21"/>
    </row>
  </sheetData>
  <sheetProtection algorithmName="SHA-512" hashValue="y8v5GsYQFxKGtfgZlL5CHfEGRWnDkRiSK2vuN2etHGLpdCz5CZYjmOQf7EKau8kZrKzr2mi5k66gR4HL/Wea1g==" saltValue="TyCWPk5/zxqkc4LyuyIWAw==" spinCount="100000" sheet="1" objects="1" scenarios="1"/>
  <customSheetViews>
    <customSheetView guid="{290D983C-61CA-46F9-BA33-62726F92F25E}" hiddenRows="1" hiddenColumns="1" topLeftCell="B1">
      <selection activeCell="C3" sqref="C3"/>
      <pageMargins left="0.7" right="0.7" top="0.75" bottom="0.75" header="0.3" footer="0.3"/>
    </customSheetView>
  </customSheetViews>
  <mergeCells count="2">
    <mergeCell ref="A1:B1"/>
    <mergeCell ref="A2:B2"/>
  </mergeCells>
  <conditionalFormatting sqref="C10:CG10">
    <cfRule type="cellIs" dxfId="180" priority="9" stopIfTrue="1" operator="greaterThan">
      <formula>0.75</formula>
    </cfRule>
    <cfRule type="cellIs" dxfId="179" priority="11" stopIfTrue="1" operator="between">
      <formula>0.26</formula>
      <formula>0.5</formula>
    </cfRule>
    <cfRule type="cellIs" dxfId="178" priority="12" stopIfTrue="1" operator="lessThan">
      <formula>0.26</formula>
    </cfRule>
  </conditionalFormatting>
  <conditionalFormatting sqref="C10:CG10">
    <cfRule type="cellIs" dxfId="177" priority="10" operator="between">
      <formula>0.51</formula>
      <formula>0.75</formula>
    </cfRule>
  </conditionalFormatting>
  <conditionalFormatting sqref="C8:CG8">
    <cfRule type="cellIs" dxfId="176" priority="5" stopIfTrue="1" operator="greaterThan">
      <formula>0.75</formula>
    </cfRule>
    <cfRule type="cellIs" dxfId="175" priority="7" stopIfTrue="1" operator="between">
      <formula>0.26</formula>
      <formula>0.5</formula>
    </cfRule>
    <cfRule type="cellIs" dxfId="174" priority="8" stopIfTrue="1" operator="lessThan">
      <formula>0.26</formula>
    </cfRule>
  </conditionalFormatting>
  <conditionalFormatting sqref="C8:CG8">
    <cfRule type="cellIs" dxfId="173" priority="6" operator="between">
      <formula>0.51</formula>
      <formula>0.75</formula>
    </cfRule>
  </conditionalFormatting>
  <conditionalFormatting sqref="C3:CG3">
    <cfRule type="cellIs" dxfId="172" priority="1" stopIfTrue="1" operator="greaterThan">
      <formula>0.75</formula>
    </cfRule>
    <cfRule type="cellIs" dxfId="171" priority="3" stopIfTrue="1" operator="between">
      <formula>0.26</formula>
      <formula>0.5</formula>
    </cfRule>
    <cfRule type="cellIs" dxfId="170" priority="4" stopIfTrue="1" operator="lessThan">
      <formula>0.26</formula>
    </cfRule>
  </conditionalFormatting>
  <conditionalFormatting sqref="C3:CG3">
    <cfRule type="cellIs" dxfId="169" priority="2" operator="between">
      <formula>0.51</formula>
      <formula>0.75</formula>
    </cfRule>
  </conditionalFormatting>
  <dataValidations count="1">
    <dataValidation type="list" allowBlank="1" showDropDown="1" showInputMessage="1" showErrorMessage="1" errorTitle="Erreur de saisie" error="Saisir X ou x" sqref="C4:CG7 C9:CG9 C11:CG13">
      <formula1>$CJ$1:$CJ$2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Plages nommées</vt:lpstr>
      </vt:variant>
      <vt:variant>
        <vt:i4>12</vt:i4>
      </vt:variant>
    </vt:vector>
  </HeadingPairs>
  <TitlesOfParts>
    <vt:vector size="33" baseType="lpstr">
      <vt:lpstr>Extraction</vt:lpstr>
      <vt:lpstr>Liste</vt:lpstr>
      <vt:lpstr>Comp1</vt:lpstr>
      <vt:lpstr>Comp2</vt:lpstr>
      <vt:lpstr>Comp3</vt:lpstr>
      <vt:lpstr>C4</vt:lpstr>
      <vt:lpstr>C5</vt:lpstr>
      <vt:lpstr>C6</vt:lpstr>
      <vt:lpstr>C7</vt:lpstr>
      <vt:lpstr>Attest.</vt:lpstr>
      <vt:lpstr>C8-2</vt:lpstr>
      <vt:lpstr>Bilan</vt:lpstr>
      <vt:lpstr>Parcours</vt:lpstr>
      <vt:lpstr>PPRE-Pass</vt:lpstr>
      <vt:lpstr>GB</vt:lpstr>
      <vt:lpstr>Attestation</vt:lpstr>
      <vt:lpstr>PPRE</vt:lpstr>
      <vt:lpstr>Synthèse</vt:lpstr>
      <vt:lpstr>Feuil2</vt:lpstr>
      <vt:lpstr>Compétences</vt:lpstr>
      <vt:lpstr>Feuil1</vt:lpstr>
      <vt:lpstr>A</vt:lpstr>
      <vt:lpstr>E</vt:lpstr>
      <vt:lpstr>liste</vt:lpstr>
      <vt:lpstr>ON</vt:lpstr>
      <vt:lpstr>palier</vt:lpstr>
      <vt:lpstr>x</vt:lpstr>
      <vt:lpstr>Attestation!Zone_d_impression</vt:lpstr>
      <vt:lpstr>Bilan!Zone_d_impression</vt:lpstr>
      <vt:lpstr>Parcours!Zone_d_impression</vt:lpstr>
      <vt:lpstr>PPRE!Zone_d_impression</vt:lpstr>
      <vt:lpstr>'PPRE-Pass'!Zone_d_impression</vt:lpstr>
      <vt:lpstr>Synthèse!Zone_d_impression</vt:lpstr>
    </vt:vector>
  </TitlesOfParts>
  <Company>Men - IA27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TUIC</dc:creator>
  <cp:lastModifiedBy>Stéphane BOURGE</cp:lastModifiedBy>
  <cp:lastPrinted>2016-03-07T07:49:10Z</cp:lastPrinted>
  <dcterms:created xsi:type="dcterms:W3CDTF">2012-12-21T15:32:23Z</dcterms:created>
  <dcterms:modified xsi:type="dcterms:W3CDTF">2016-05-11T10:54:24Z</dcterms:modified>
</cp:coreProperties>
</file>